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Tanvarz\Gift\Tanvarz\"/>
    </mc:Choice>
  </mc:AlternateContent>
  <bookViews>
    <workbookView xWindow="0" yWindow="0" windowWidth="18825" windowHeight="12690" tabRatio="554"/>
  </bookViews>
  <sheets>
    <sheet name="راهنما" sheetId="4" r:id="rId1"/>
    <sheet name="Charts" sheetId="2" r:id="rId2"/>
    <sheet name="Calculator" sheetId="3" r:id="rId3"/>
    <sheet name="هشدارها" sheetId="5" r:id="rId4"/>
    <sheet name="Calculations" sheetId="1" state="hidden" r:id="rId5"/>
  </sheets>
  <definedNames>
    <definedName name="_xlnm.Print_Area" localSheetId="2">Calculator!$A$1:$E$33</definedName>
    <definedName name="_xlnm.Print_Area" localSheetId="1">Charts!$A$1:$X$84</definedName>
    <definedName name="_xlnm.Print_Titles" localSheetId="1">Charts!$1:$2</definedName>
    <definedName name="valuevx">42.314159</definedName>
    <definedName name="vertex42_copyright" hidden="1">"© 2009-2017 Vertex42 LLC"</definedName>
    <definedName name="vertex42_id" hidden="1">"bmi-chart.xlsx"</definedName>
    <definedName name="vertex42_title" hidden="1">"Body Mass Index (BMI) Chart and Calculator"</definedName>
  </definedNames>
  <calcPr calcId="152511"/>
</workbook>
</file>

<file path=xl/calcChain.xml><?xml version="1.0" encoding="utf-8"?>
<calcChain xmlns="http://schemas.openxmlformats.org/spreadsheetml/2006/main">
  <c r="D10" i="3" l="1"/>
  <c r="B10" i="3"/>
  <c r="W10" i="2"/>
  <c r="X10" i="2"/>
  <c r="F10" i="2"/>
  <c r="G10" i="2"/>
  <c r="H10" i="2"/>
  <c r="I10" i="2"/>
  <c r="J10" i="2"/>
  <c r="K10" i="2"/>
  <c r="L10" i="2"/>
  <c r="M10" i="2"/>
  <c r="N10" i="2"/>
  <c r="O10" i="2"/>
  <c r="P10" i="2"/>
  <c r="Q10" i="2"/>
  <c r="R10" i="2"/>
  <c r="S10" i="2"/>
  <c r="T10" i="2"/>
  <c r="U10" i="2"/>
  <c r="V10" i="2"/>
  <c r="E10" i="2"/>
  <c r="C10" i="2"/>
  <c r="D9" i="2"/>
  <c r="E9" i="2"/>
  <c r="F9" i="2"/>
  <c r="G9" i="2"/>
  <c r="H9" i="2"/>
  <c r="I9" i="2"/>
  <c r="J9" i="2"/>
  <c r="K9" i="2"/>
  <c r="L9" i="2"/>
  <c r="M9" i="2"/>
  <c r="N9" i="2"/>
  <c r="O9" i="2"/>
  <c r="P9" i="2"/>
  <c r="Q9" i="2"/>
  <c r="R9" i="2"/>
  <c r="S9" i="2"/>
  <c r="T9" i="2"/>
  <c r="U9" i="2"/>
  <c r="V9" i="2"/>
  <c r="W9" i="2"/>
  <c r="X9" i="2"/>
  <c r="D11" i="2"/>
  <c r="D12" i="2"/>
  <c r="D13" i="2"/>
  <c r="D14" i="2"/>
  <c r="D15" i="2"/>
  <c r="D16" i="2"/>
  <c r="D17" i="2"/>
  <c r="D18" i="2"/>
  <c r="D19" i="2"/>
  <c r="D20" i="2"/>
  <c r="D21" i="2"/>
  <c r="D22" i="2"/>
  <c r="D23" i="2"/>
  <c r="D24" i="2"/>
  <c r="D25" i="2"/>
  <c r="D26" i="2"/>
  <c r="D27" i="2"/>
  <c r="D28" i="2"/>
  <c r="D29" i="2"/>
  <c r="D30" i="2"/>
  <c r="D31" i="2"/>
  <c r="D32" i="2"/>
  <c r="D33" i="2"/>
  <c r="D34" i="2"/>
  <c r="D35" i="2"/>
  <c r="D36" i="2"/>
  <c r="D37" i="2"/>
  <c r="D38" i="2"/>
  <c r="D39" i="2"/>
  <c r="D40" i="2"/>
  <c r="D41" i="2"/>
  <c r="D42" i="2"/>
  <c r="D43" i="2"/>
  <c r="D44" i="2"/>
  <c r="D45" i="2"/>
  <c r="D46" i="2"/>
  <c r="D47" i="2"/>
  <c r="B12" i="2"/>
  <c r="B13" i="2"/>
  <c r="B14" i="2"/>
  <c r="B15" i="2"/>
  <c r="B16" i="2"/>
  <c r="B17" i="2"/>
  <c r="B18" i="2"/>
  <c r="B19" i="2"/>
  <c r="B20" i="2"/>
  <c r="B21" i="2"/>
  <c r="B22" i="2"/>
  <c r="B23" i="2"/>
  <c r="B24" i="2"/>
  <c r="B25" i="2"/>
  <c r="B26" i="2"/>
  <c r="B27" i="2"/>
  <c r="B28" i="2"/>
  <c r="B29" i="2"/>
  <c r="B30" i="2"/>
  <c r="B31" i="2"/>
  <c r="B32" i="2"/>
  <c r="B33" i="2"/>
  <c r="B34" i="2"/>
  <c r="B35" i="2"/>
  <c r="B36" i="2"/>
  <c r="B37" i="2"/>
  <c r="B38" i="2"/>
  <c r="B39" i="2"/>
  <c r="B40" i="2"/>
  <c r="B41" i="2"/>
  <c r="B42" i="2"/>
  <c r="B43" i="2"/>
  <c r="B44" i="2"/>
  <c r="B45" i="2"/>
  <c r="B46" i="2"/>
  <c r="B47" i="2"/>
  <c r="B11" i="2"/>
  <c r="C47" i="2"/>
  <c r="E47" i="2"/>
  <c r="F47" i="2"/>
  <c r="G47" i="2"/>
  <c r="H47" i="2"/>
  <c r="I47" i="2"/>
  <c r="J47" i="2"/>
  <c r="K47" i="2"/>
  <c r="L47" i="2"/>
  <c r="M47" i="2"/>
  <c r="N47" i="2"/>
  <c r="O47" i="2"/>
  <c r="P47" i="2"/>
  <c r="Q47" i="2"/>
  <c r="R47" i="2"/>
  <c r="S47" i="2"/>
  <c r="T47" i="2"/>
  <c r="U47" i="2"/>
  <c r="V47" i="2"/>
  <c r="W47" i="2"/>
  <c r="X47" i="2"/>
  <c r="C11" i="2"/>
  <c r="E11" i="2"/>
  <c r="F11" i="2"/>
  <c r="G11" i="2"/>
  <c r="H11" i="2"/>
  <c r="I11" i="2"/>
  <c r="J11" i="2"/>
  <c r="K11" i="2"/>
  <c r="L11" i="2"/>
  <c r="M11" i="2"/>
  <c r="N11" i="2"/>
  <c r="O11" i="2"/>
  <c r="P11" i="2"/>
  <c r="Q11" i="2"/>
  <c r="R11" i="2"/>
  <c r="S11" i="2"/>
  <c r="T11" i="2"/>
  <c r="U11" i="2"/>
  <c r="V11" i="2"/>
  <c r="W11" i="2"/>
  <c r="X11" i="2"/>
  <c r="C12" i="2"/>
  <c r="E12" i="2"/>
  <c r="F12" i="2"/>
  <c r="G12" i="2"/>
  <c r="H12" i="2"/>
  <c r="I12" i="2"/>
  <c r="J12" i="2"/>
  <c r="K12" i="2"/>
  <c r="L12" i="2"/>
  <c r="M12" i="2"/>
  <c r="N12" i="2"/>
  <c r="O12" i="2"/>
  <c r="P12" i="2"/>
  <c r="Q12" i="2"/>
  <c r="R12" i="2"/>
  <c r="S12" i="2"/>
  <c r="T12" i="2"/>
  <c r="U12" i="2"/>
  <c r="V12" i="2"/>
  <c r="W12" i="2"/>
  <c r="X12" i="2"/>
  <c r="C13" i="2"/>
  <c r="E13" i="2"/>
  <c r="F13" i="2"/>
  <c r="G13" i="2"/>
  <c r="H13" i="2"/>
  <c r="I13" i="2"/>
  <c r="J13" i="2"/>
  <c r="K13" i="2"/>
  <c r="L13" i="2"/>
  <c r="M13" i="2"/>
  <c r="N13" i="2"/>
  <c r="O13" i="2"/>
  <c r="P13" i="2"/>
  <c r="Q13" i="2"/>
  <c r="R13" i="2"/>
  <c r="S13" i="2"/>
  <c r="T13" i="2"/>
  <c r="U13" i="2"/>
  <c r="V13" i="2"/>
  <c r="W13" i="2"/>
  <c r="X13" i="2"/>
  <c r="C14" i="2"/>
  <c r="E14" i="2"/>
  <c r="F14" i="2"/>
  <c r="G14" i="2"/>
  <c r="H14" i="2"/>
  <c r="I14" i="2"/>
  <c r="J14" i="2"/>
  <c r="K14" i="2"/>
  <c r="L14" i="2"/>
  <c r="M14" i="2"/>
  <c r="N14" i="2"/>
  <c r="O14" i="2"/>
  <c r="P14" i="2"/>
  <c r="Q14" i="2"/>
  <c r="R14" i="2"/>
  <c r="S14" i="2"/>
  <c r="T14" i="2"/>
  <c r="U14" i="2"/>
  <c r="V14" i="2"/>
  <c r="W14" i="2"/>
  <c r="X14" i="2"/>
  <c r="C15" i="2"/>
  <c r="E15" i="2"/>
  <c r="F15" i="2"/>
  <c r="G15" i="2"/>
  <c r="H15" i="2"/>
  <c r="I15" i="2"/>
  <c r="J15" i="2"/>
  <c r="K15" i="2"/>
  <c r="L15" i="2"/>
  <c r="M15" i="2"/>
  <c r="N15" i="2"/>
  <c r="O15" i="2"/>
  <c r="P15" i="2"/>
  <c r="Q15" i="2"/>
  <c r="R15" i="2"/>
  <c r="S15" i="2"/>
  <c r="T15" i="2"/>
  <c r="U15" i="2"/>
  <c r="V15" i="2"/>
  <c r="W15" i="2"/>
  <c r="X15" i="2"/>
  <c r="C16" i="2"/>
  <c r="E16" i="2"/>
  <c r="F16" i="2"/>
  <c r="G16" i="2"/>
  <c r="H16" i="2"/>
  <c r="I16" i="2"/>
  <c r="J16" i="2"/>
  <c r="K16" i="2"/>
  <c r="L16" i="2"/>
  <c r="M16" i="2"/>
  <c r="N16" i="2"/>
  <c r="O16" i="2"/>
  <c r="P16" i="2"/>
  <c r="Q16" i="2"/>
  <c r="R16" i="2"/>
  <c r="S16" i="2"/>
  <c r="T16" i="2"/>
  <c r="U16" i="2"/>
  <c r="V16" i="2"/>
  <c r="W16" i="2"/>
  <c r="X16" i="2"/>
  <c r="C17" i="2"/>
  <c r="E17" i="2"/>
  <c r="F17" i="2"/>
  <c r="G17" i="2"/>
  <c r="H17" i="2"/>
  <c r="I17" i="2"/>
  <c r="J17" i="2"/>
  <c r="K17" i="2"/>
  <c r="L17" i="2"/>
  <c r="M17" i="2"/>
  <c r="N17" i="2"/>
  <c r="O17" i="2"/>
  <c r="P17" i="2"/>
  <c r="Q17" i="2"/>
  <c r="R17" i="2"/>
  <c r="S17" i="2"/>
  <c r="T17" i="2"/>
  <c r="U17" i="2"/>
  <c r="V17" i="2"/>
  <c r="W17" i="2"/>
  <c r="X17" i="2"/>
  <c r="C18" i="2"/>
  <c r="E18" i="2"/>
  <c r="F18" i="2"/>
  <c r="G18" i="2"/>
  <c r="H18" i="2"/>
  <c r="I18" i="2"/>
  <c r="J18" i="2"/>
  <c r="K18" i="2"/>
  <c r="L18" i="2"/>
  <c r="M18" i="2"/>
  <c r="N18" i="2"/>
  <c r="O18" i="2"/>
  <c r="P18" i="2"/>
  <c r="Q18" i="2"/>
  <c r="R18" i="2"/>
  <c r="S18" i="2"/>
  <c r="T18" i="2"/>
  <c r="U18" i="2"/>
  <c r="V18" i="2"/>
  <c r="W18" i="2"/>
  <c r="X18" i="2"/>
  <c r="C19" i="2"/>
  <c r="E19" i="2"/>
  <c r="F19" i="2"/>
  <c r="G19" i="2"/>
  <c r="H19" i="2"/>
  <c r="I19" i="2"/>
  <c r="J19" i="2"/>
  <c r="K19" i="2"/>
  <c r="L19" i="2"/>
  <c r="M19" i="2"/>
  <c r="N19" i="2"/>
  <c r="O19" i="2"/>
  <c r="P19" i="2"/>
  <c r="Q19" i="2"/>
  <c r="R19" i="2"/>
  <c r="S19" i="2"/>
  <c r="T19" i="2"/>
  <c r="U19" i="2"/>
  <c r="V19" i="2"/>
  <c r="W19" i="2"/>
  <c r="X19" i="2"/>
  <c r="C20" i="2"/>
  <c r="E20" i="2"/>
  <c r="F20" i="2"/>
  <c r="G20" i="2"/>
  <c r="H20" i="2"/>
  <c r="I20" i="2"/>
  <c r="J20" i="2"/>
  <c r="K20" i="2"/>
  <c r="L20" i="2"/>
  <c r="M20" i="2"/>
  <c r="N20" i="2"/>
  <c r="O20" i="2"/>
  <c r="P20" i="2"/>
  <c r="Q20" i="2"/>
  <c r="R20" i="2"/>
  <c r="S20" i="2"/>
  <c r="T20" i="2"/>
  <c r="U20" i="2"/>
  <c r="V20" i="2"/>
  <c r="W20" i="2"/>
  <c r="X20" i="2"/>
  <c r="C21" i="2"/>
  <c r="E21" i="2"/>
  <c r="F21" i="2"/>
  <c r="G21" i="2"/>
  <c r="H21" i="2"/>
  <c r="I21" i="2"/>
  <c r="J21" i="2"/>
  <c r="K21" i="2"/>
  <c r="L21" i="2"/>
  <c r="M21" i="2"/>
  <c r="N21" i="2"/>
  <c r="O21" i="2"/>
  <c r="P21" i="2"/>
  <c r="Q21" i="2"/>
  <c r="R21" i="2"/>
  <c r="S21" i="2"/>
  <c r="T21" i="2"/>
  <c r="U21" i="2"/>
  <c r="V21" i="2"/>
  <c r="W21" i="2"/>
  <c r="X21" i="2"/>
  <c r="C22" i="2"/>
  <c r="E22" i="2"/>
  <c r="F22" i="2"/>
  <c r="G22" i="2"/>
  <c r="H22" i="2"/>
  <c r="I22" i="2"/>
  <c r="J22" i="2"/>
  <c r="K22" i="2"/>
  <c r="L22" i="2"/>
  <c r="M22" i="2"/>
  <c r="N22" i="2"/>
  <c r="O22" i="2"/>
  <c r="P22" i="2"/>
  <c r="Q22" i="2"/>
  <c r="R22" i="2"/>
  <c r="S22" i="2"/>
  <c r="T22" i="2"/>
  <c r="U22" i="2"/>
  <c r="V22" i="2"/>
  <c r="W22" i="2"/>
  <c r="X22" i="2"/>
  <c r="C23" i="2"/>
  <c r="E23" i="2"/>
  <c r="F23" i="2"/>
  <c r="G23" i="2"/>
  <c r="H23" i="2"/>
  <c r="I23" i="2"/>
  <c r="J23" i="2"/>
  <c r="K23" i="2"/>
  <c r="L23" i="2"/>
  <c r="M23" i="2"/>
  <c r="N23" i="2"/>
  <c r="O23" i="2"/>
  <c r="P23" i="2"/>
  <c r="Q23" i="2"/>
  <c r="R23" i="2"/>
  <c r="S23" i="2"/>
  <c r="T23" i="2"/>
  <c r="U23" i="2"/>
  <c r="V23" i="2"/>
  <c r="W23" i="2"/>
  <c r="X23" i="2"/>
  <c r="C24" i="2"/>
  <c r="E24" i="2"/>
  <c r="F24" i="2"/>
  <c r="G24" i="2"/>
  <c r="H24" i="2"/>
  <c r="I24" i="2"/>
  <c r="J24" i="2"/>
  <c r="K24" i="2"/>
  <c r="L24" i="2"/>
  <c r="M24" i="2"/>
  <c r="N24" i="2"/>
  <c r="O24" i="2"/>
  <c r="P24" i="2"/>
  <c r="Q24" i="2"/>
  <c r="R24" i="2"/>
  <c r="S24" i="2"/>
  <c r="T24" i="2"/>
  <c r="U24" i="2"/>
  <c r="V24" i="2"/>
  <c r="W24" i="2"/>
  <c r="X24" i="2"/>
  <c r="C25" i="2"/>
  <c r="E25" i="2"/>
  <c r="F25" i="2"/>
  <c r="G25" i="2"/>
  <c r="H25" i="2"/>
  <c r="I25" i="2"/>
  <c r="J25" i="2"/>
  <c r="K25" i="2"/>
  <c r="L25" i="2"/>
  <c r="M25" i="2"/>
  <c r="N25" i="2"/>
  <c r="O25" i="2"/>
  <c r="P25" i="2"/>
  <c r="Q25" i="2"/>
  <c r="R25" i="2"/>
  <c r="S25" i="2"/>
  <c r="T25" i="2"/>
  <c r="U25" i="2"/>
  <c r="V25" i="2"/>
  <c r="W25" i="2"/>
  <c r="X25" i="2"/>
  <c r="C26" i="2"/>
  <c r="E26" i="2"/>
  <c r="F26" i="2"/>
  <c r="G26" i="2"/>
  <c r="H26" i="2"/>
  <c r="I26" i="2"/>
  <c r="J26" i="2"/>
  <c r="K26" i="2"/>
  <c r="L26" i="2"/>
  <c r="M26" i="2"/>
  <c r="N26" i="2"/>
  <c r="O26" i="2"/>
  <c r="P26" i="2"/>
  <c r="Q26" i="2"/>
  <c r="R26" i="2"/>
  <c r="S26" i="2"/>
  <c r="T26" i="2"/>
  <c r="U26" i="2"/>
  <c r="V26" i="2"/>
  <c r="W26" i="2"/>
  <c r="X26" i="2"/>
  <c r="C27" i="2"/>
  <c r="E27" i="2"/>
  <c r="F27" i="2"/>
  <c r="G27" i="2"/>
  <c r="H27" i="2"/>
  <c r="I27" i="2"/>
  <c r="J27" i="2"/>
  <c r="K27" i="2"/>
  <c r="L27" i="2"/>
  <c r="M27" i="2"/>
  <c r="N27" i="2"/>
  <c r="O27" i="2"/>
  <c r="P27" i="2"/>
  <c r="Q27" i="2"/>
  <c r="R27" i="2"/>
  <c r="S27" i="2"/>
  <c r="T27" i="2"/>
  <c r="U27" i="2"/>
  <c r="V27" i="2"/>
  <c r="W27" i="2"/>
  <c r="X27" i="2"/>
  <c r="C28" i="2"/>
  <c r="E28" i="2"/>
  <c r="F28" i="2"/>
  <c r="G28" i="2"/>
  <c r="H28" i="2"/>
  <c r="I28" i="2"/>
  <c r="J28" i="2"/>
  <c r="K28" i="2"/>
  <c r="L28" i="2"/>
  <c r="M28" i="2"/>
  <c r="N28" i="2"/>
  <c r="O28" i="2"/>
  <c r="P28" i="2"/>
  <c r="Q28" i="2"/>
  <c r="R28" i="2"/>
  <c r="S28" i="2"/>
  <c r="T28" i="2"/>
  <c r="U28" i="2"/>
  <c r="V28" i="2"/>
  <c r="W28" i="2"/>
  <c r="X28" i="2"/>
  <c r="C29" i="2"/>
  <c r="E29" i="2"/>
  <c r="F29" i="2"/>
  <c r="G29" i="2"/>
  <c r="H29" i="2"/>
  <c r="I29" i="2"/>
  <c r="J29" i="2"/>
  <c r="K29" i="2"/>
  <c r="L29" i="2"/>
  <c r="M29" i="2"/>
  <c r="N29" i="2"/>
  <c r="O29" i="2"/>
  <c r="P29" i="2"/>
  <c r="Q29" i="2"/>
  <c r="R29" i="2"/>
  <c r="S29" i="2"/>
  <c r="T29" i="2"/>
  <c r="U29" i="2"/>
  <c r="V29" i="2"/>
  <c r="W29" i="2"/>
  <c r="X29" i="2"/>
  <c r="C30" i="2"/>
  <c r="E30" i="2"/>
  <c r="F30" i="2"/>
  <c r="G30" i="2"/>
  <c r="H30" i="2"/>
  <c r="I30" i="2"/>
  <c r="J30" i="2"/>
  <c r="K30" i="2"/>
  <c r="L30" i="2"/>
  <c r="M30" i="2"/>
  <c r="N30" i="2"/>
  <c r="O30" i="2"/>
  <c r="P30" i="2"/>
  <c r="Q30" i="2"/>
  <c r="R30" i="2"/>
  <c r="S30" i="2"/>
  <c r="T30" i="2"/>
  <c r="U30" i="2"/>
  <c r="V30" i="2"/>
  <c r="W30" i="2"/>
  <c r="X30" i="2"/>
  <c r="C31" i="2"/>
  <c r="E31" i="2"/>
  <c r="F31" i="2"/>
  <c r="G31" i="2"/>
  <c r="H31" i="2"/>
  <c r="I31" i="2"/>
  <c r="J31" i="2"/>
  <c r="K31" i="2"/>
  <c r="L31" i="2"/>
  <c r="M31" i="2"/>
  <c r="N31" i="2"/>
  <c r="O31" i="2"/>
  <c r="P31" i="2"/>
  <c r="Q31" i="2"/>
  <c r="R31" i="2"/>
  <c r="S31" i="2"/>
  <c r="T31" i="2"/>
  <c r="U31" i="2"/>
  <c r="V31" i="2"/>
  <c r="W31" i="2"/>
  <c r="X31" i="2"/>
  <c r="C32" i="2"/>
  <c r="E32" i="2"/>
  <c r="F32" i="2"/>
  <c r="G32" i="2"/>
  <c r="H32" i="2"/>
  <c r="I32" i="2"/>
  <c r="J32" i="2"/>
  <c r="K32" i="2"/>
  <c r="L32" i="2"/>
  <c r="M32" i="2"/>
  <c r="N32" i="2"/>
  <c r="O32" i="2"/>
  <c r="P32" i="2"/>
  <c r="Q32" i="2"/>
  <c r="R32" i="2"/>
  <c r="S32" i="2"/>
  <c r="T32" i="2"/>
  <c r="U32" i="2"/>
  <c r="V32" i="2"/>
  <c r="W32" i="2"/>
  <c r="X32" i="2"/>
  <c r="C33" i="2"/>
  <c r="E33" i="2"/>
  <c r="F33" i="2"/>
  <c r="G33" i="2"/>
  <c r="H33" i="2"/>
  <c r="I33" i="2"/>
  <c r="J33" i="2"/>
  <c r="K33" i="2"/>
  <c r="L33" i="2"/>
  <c r="M33" i="2"/>
  <c r="N33" i="2"/>
  <c r="O33" i="2"/>
  <c r="P33" i="2"/>
  <c r="Q33" i="2"/>
  <c r="R33" i="2"/>
  <c r="S33" i="2"/>
  <c r="T33" i="2"/>
  <c r="U33" i="2"/>
  <c r="V33" i="2"/>
  <c r="W33" i="2"/>
  <c r="X33" i="2"/>
  <c r="C34" i="2"/>
  <c r="E34" i="2"/>
  <c r="F34" i="2"/>
  <c r="G34" i="2"/>
  <c r="H34" i="2"/>
  <c r="I34" i="2"/>
  <c r="J34" i="2"/>
  <c r="K34" i="2"/>
  <c r="L34" i="2"/>
  <c r="M34" i="2"/>
  <c r="N34" i="2"/>
  <c r="O34" i="2"/>
  <c r="P34" i="2"/>
  <c r="Q34" i="2"/>
  <c r="R34" i="2"/>
  <c r="S34" i="2"/>
  <c r="T34" i="2"/>
  <c r="U34" i="2"/>
  <c r="V34" i="2"/>
  <c r="W34" i="2"/>
  <c r="X34" i="2"/>
  <c r="C35" i="2"/>
  <c r="E35" i="2"/>
  <c r="F35" i="2"/>
  <c r="G35" i="2"/>
  <c r="H35" i="2"/>
  <c r="I35" i="2"/>
  <c r="J35" i="2"/>
  <c r="K35" i="2"/>
  <c r="L35" i="2"/>
  <c r="M35" i="2"/>
  <c r="N35" i="2"/>
  <c r="O35" i="2"/>
  <c r="P35" i="2"/>
  <c r="Q35" i="2"/>
  <c r="R35" i="2"/>
  <c r="S35" i="2"/>
  <c r="T35" i="2"/>
  <c r="U35" i="2"/>
  <c r="V35" i="2"/>
  <c r="W35" i="2"/>
  <c r="X35" i="2"/>
  <c r="C36" i="2"/>
  <c r="E36" i="2"/>
  <c r="F36" i="2"/>
  <c r="G36" i="2"/>
  <c r="H36" i="2"/>
  <c r="I36" i="2"/>
  <c r="J36" i="2"/>
  <c r="K36" i="2"/>
  <c r="L36" i="2"/>
  <c r="M36" i="2"/>
  <c r="N36" i="2"/>
  <c r="O36" i="2"/>
  <c r="P36" i="2"/>
  <c r="Q36" i="2"/>
  <c r="R36" i="2"/>
  <c r="S36" i="2"/>
  <c r="T36" i="2"/>
  <c r="U36" i="2"/>
  <c r="V36" i="2"/>
  <c r="W36" i="2"/>
  <c r="X36" i="2"/>
  <c r="C37" i="2"/>
  <c r="E37" i="2"/>
  <c r="F37" i="2"/>
  <c r="G37" i="2"/>
  <c r="H37" i="2"/>
  <c r="I37" i="2"/>
  <c r="J37" i="2"/>
  <c r="K37" i="2"/>
  <c r="L37" i="2"/>
  <c r="M37" i="2"/>
  <c r="N37" i="2"/>
  <c r="O37" i="2"/>
  <c r="P37" i="2"/>
  <c r="Q37" i="2"/>
  <c r="R37" i="2"/>
  <c r="S37" i="2"/>
  <c r="T37" i="2"/>
  <c r="U37" i="2"/>
  <c r="V37" i="2"/>
  <c r="W37" i="2"/>
  <c r="X37" i="2"/>
  <c r="C38" i="2"/>
  <c r="E38" i="2"/>
  <c r="F38" i="2"/>
  <c r="G38" i="2"/>
  <c r="H38" i="2"/>
  <c r="I38" i="2"/>
  <c r="J38" i="2"/>
  <c r="K38" i="2"/>
  <c r="L38" i="2"/>
  <c r="M38" i="2"/>
  <c r="N38" i="2"/>
  <c r="O38" i="2"/>
  <c r="P38" i="2"/>
  <c r="Q38" i="2"/>
  <c r="R38" i="2"/>
  <c r="S38" i="2"/>
  <c r="T38" i="2"/>
  <c r="U38" i="2"/>
  <c r="V38" i="2"/>
  <c r="W38" i="2"/>
  <c r="X38" i="2"/>
  <c r="C39" i="2"/>
  <c r="E39" i="2"/>
  <c r="F39" i="2"/>
  <c r="G39" i="2"/>
  <c r="H39" i="2"/>
  <c r="I39" i="2"/>
  <c r="J39" i="2"/>
  <c r="K39" i="2"/>
  <c r="L39" i="2"/>
  <c r="M39" i="2"/>
  <c r="N39" i="2"/>
  <c r="O39" i="2"/>
  <c r="P39" i="2"/>
  <c r="Q39" i="2"/>
  <c r="R39" i="2"/>
  <c r="S39" i="2"/>
  <c r="T39" i="2"/>
  <c r="U39" i="2"/>
  <c r="V39" i="2"/>
  <c r="W39" i="2"/>
  <c r="X39" i="2"/>
  <c r="C40" i="2"/>
  <c r="E40" i="2"/>
  <c r="F40" i="2"/>
  <c r="G40" i="2"/>
  <c r="H40" i="2"/>
  <c r="I40" i="2"/>
  <c r="J40" i="2"/>
  <c r="K40" i="2"/>
  <c r="L40" i="2"/>
  <c r="M40" i="2"/>
  <c r="N40" i="2"/>
  <c r="O40" i="2"/>
  <c r="P40" i="2"/>
  <c r="Q40" i="2"/>
  <c r="R40" i="2"/>
  <c r="S40" i="2"/>
  <c r="T40" i="2"/>
  <c r="U40" i="2"/>
  <c r="V40" i="2"/>
  <c r="W40" i="2"/>
  <c r="X40" i="2"/>
  <c r="C41" i="2"/>
  <c r="E41" i="2"/>
  <c r="F41" i="2"/>
  <c r="G41" i="2"/>
  <c r="H41" i="2"/>
  <c r="I41" i="2"/>
  <c r="J41" i="2"/>
  <c r="K41" i="2"/>
  <c r="L41" i="2"/>
  <c r="M41" i="2"/>
  <c r="N41" i="2"/>
  <c r="O41" i="2"/>
  <c r="P41" i="2"/>
  <c r="Q41" i="2"/>
  <c r="R41" i="2"/>
  <c r="S41" i="2"/>
  <c r="T41" i="2"/>
  <c r="U41" i="2"/>
  <c r="V41" i="2"/>
  <c r="W41" i="2"/>
  <c r="X41" i="2"/>
  <c r="C42" i="2"/>
  <c r="E42" i="2"/>
  <c r="F42" i="2"/>
  <c r="G42" i="2"/>
  <c r="H42" i="2"/>
  <c r="I42" i="2"/>
  <c r="J42" i="2"/>
  <c r="K42" i="2"/>
  <c r="L42" i="2"/>
  <c r="M42" i="2"/>
  <c r="N42" i="2"/>
  <c r="O42" i="2"/>
  <c r="P42" i="2"/>
  <c r="Q42" i="2"/>
  <c r="R42" i="2"/>
  <c r="S42" i="2"/>
  <c r="T42" i="2"/>
  <c r="U42" i="2"/>
  <c r="V42" i="2"/>
  <c r="W42" i="2"/>
  <c r="X42" i="2"/>
  <c r="C43" i="2"/>
  <c r="E43" i="2"/>
  <c r="F43" i="2"/>
  <c r="G43" i="2"/>
  <c r="H43" i="2"/>
  <c r="I43" i="2"/>
  <c r="J43" i="2"/>
  <c r="K43" i="2"/>
  <c r="L43" i="2"/>
  <c r="M43" i="2"/>
  <c r="N43" i="2"/>
  <c r="O43" i="2"/>
  <c r="P43" i="2"/>
  <c r="Q43" i="2"/>
  <c r="R43" i="2"/>
  <c r="S43" i="2"/>
  <c r="T43" i="2"/>
  <c r="U43" i="2"/>
  <c r="V43" i="2"/>
  <c r="W43" i="2"/>
  <c r="X43" i="2"/>
  <c r="C44" i="2"/>
  <c r="E44" i="2"/>
  <c r="F44" i="2"/>
  <c r="G44" i="2"/>
  <c r="H44" i="2"/>
  <c r="I44" i="2"/>
  <c r="J44" i="2"/>
  <c r="K44" i="2"/>
  <c r="L44" i="2"/>
  <c r="M44" i="2"/>
  <c r="N44" i="2"/>
  <c r="O44" i="2"/>
  <c r="P44" i="2"/>
  <c r="Q44" i="2"/>
  <c r="R44" i="2"/>
  <c r="S44" i="2"/>
  <c r="T44" i="2"/>
  <c r="U44" i="2"/>
  <c r="V44" i="2"/>
  <c r="W44" i="2"/>
  <c r="X44" i="2"/>
  <c r="C45" i="2"/>
  <c r="E45" i="2"/>
  <c r="F45" i="2"/>
  <c r="G45" i="2"/>
  <c r="H45" i="2"/>
  <c r="I45" i="2"/>
  <c r="J45" i="2"/>
  <c r="K45" i="2"/>
  <c r="L45" i="2"/>
  <c r="M45" i="2"/>
  <c r="N45" i="2"/>
  <c r="O45" i="2"/>
  <c r="P45" i="2"/>
  <c r="Q45" i="2"/>
  <c r="R45" i="2"/>
  <c r="S45" i="2"/>
  <c r="T45" i="2"/>
  <c r="U45" i="2"/>
  <c r="V45" i="2"/>
  <c r="W45" i="2"/>
  <c r="X45" i="2"/>
  <c r="C46" i="2"/>
  <c r="E46" i="2"/>
  <c r="F46" i="2"/>
  <c r="G46" i="2"/>
  <c r="H46" i="2"/>
  <c r="I46" i="2"/>
  <c r="J46" i="2"/>
  <c r="K46" i="2"/>
  <c r="L46" i="2"/>
  <c r="M46" i="2"/>
  <c r="N46" i="2"/>
  <c r="O46" i="2"/>
  <c r="P46" i="2"/>
  <c r="Q46" i="2"/>
  <c r="R46" i="2"/>
  <c r="S46" i="2"/>
  <c r="T46" i="2"/>
  <c r="U46" i="2"/>
  <c r="V46" i="2"/>
  <c r="W46" i="2"/>
  <c r="X46" i="2"/>
  <c r="C9" i="2"/>
  <c r="F11" i="1"/>
  <c r="F12" i="1"/>
  <c r="F13" i="1"/>
  <c r="F14" i="1"/>
  <c r="F15" i="1"/>
  <c r="F16" i="1"/>
  <c r="F17" i="1"/>
  <c r="F18" i="1"/>
  <c r="E18" i="1" s="1"/>
  <c r="F19" i="1"/>
  <c r="F20" i="1"/>
  <c r="F21" i="1"/>
  <c r="F22" i="1"/>
  <c r="F23" i="1"/>
  <c r="F24" i="1"/>
  <c r="F25" i="1"/>
  <c r="F26" i="1"/>
  <c r="E26" i="1" s="1"/>
  <c r="F27" i="1"/>
  <c r="F28" i="1"/>
  <c r="F29" i="1"/>
  <c r="F30" i="1"/>
  <c r="F31" i="1"/>
  <c r="F32" i="1"/>
  <c r="F33" i="1"/>
  <c r="F34" i="1"/>
  <c r="E34" i="1" s="1"/>
  <c r="F35" i="1"/>
  <c r="F36" i="1"/>
  <c r="F37" i="1"/>
  <c r="F38" i="1"/>
  <c r="F10" i="1"/>
  <c r="G11" i="1"/>
  <c r="G12" i="1"/>
  <c r="G13" i="1"/>
  <c r="G14" i="1"/>
  <c r="G15" i="1"/>
  <c r="G16" i="1"/>
  <c r="G17" i="1"/>
  <c r="G18" i="1"/>
  <c r="G19" i="1"/>
  <c r="G20" i="1"/>
  <c r="G21" i="1"/>
  <c r="G22" i="1"/>
  <c r="G23" i="1"/>
  <c r="G24" i="1"/>
  <c r="G25" i="1"/>
  <c r="G26" i="1"/>
  <c r="G27" i="1"/>
  <c r="G28" i="1"/>
  <c r="G29" i="1"/>
  <c r="G30" i="1"/>
  <c r="G31" i="1"/>
  <c r="G32" i="1"/>
  <c r="G33" i="1"/>
  <c r="G34" i="1"/>
  <c r="G35" i="1"/>
  <c r="G36" i="1"/>
  <c r="G37" i="1"/>
  <c r="G38" i="1"/>
  <c r="H11" i="1"/>
  <c r="H12" i="1"/>
  <c r="H13" i="1"/>
  <c r="H14" i="1"/>
  <c r="H15" i="1"/>
  <c r="H16" i="1"/>
  <c r="H17" i="1"/>
  <c r="M17" i="1" s="1"/>
  <c r="H18" i="1"/>
  <c r="H19" i="1"/>
  <c r="H20" i="1"/>
  <c r="H21" i="1"/>
  <c r="H22" i="1"/>
  <c r="H23" i="1"/>
  <c r="H24" i="1"/>
  <c r="H25" i="1"/>
  <c r="M25" i="1" s="1"/>
  <c r="H26" i="1"/>
  <c r="H27" i="1"/>
  <c r="H28" i="1"/>
  <c r="H29" i="1"/>
  <c r="H30" i="1"/>
  <c r="H31" i="1"/>
  <c r="H32" i="1"/>
  <c r="H33" i="1"/>
  <c r="M33" i="1" s="1"/>
  <c r="H34" i="1"/>
  <c r="H35" i="1"/>
  <c r="H36" i="1"/>
  <c r="H37" i="1"/>
  <c r="H38" i="1"/>
  <c r="I11" i="1"/>
  <c r="I12" i="1"/>
  <c r="I13" i="1"/>
  <c r="I14" i="1"/>
  <c r="I15" i="1"/>
  <c r="I16" i="1"/>
  <c r="I17" i="1"/>
  <c r="I18" i="1"/>
  <c r="I19" i="1"/>
  <c r="I20" i="1"/>
  <c r="I21" i="1"/>
  <c r="I22" i="1"/>
  <c r="I23" i="1"/>
  <c r="I24" i="1"/>
  <c r="I25" i="1"/>
  <c r="I26" i="1"/>
  <c r="I27" i="1"/>
  <c r="I28" i="1"/>
  <c r="I29" i="1"/>
  <c r="I30" i="1"/>
  <c r="I31" i="1"/>
  <c r="I32" i="1"/>
  <c r="I33" i="1"/>
  <c r="I34" i="1"/>
  <c r="I35" i="1"/>
  <c r="I36" i="1"/>
  <c r="I37" i="1"/>
  <c r="I38" i="1"/>
  <c r="J11" i="1"/>
  <c r="J12" i="1"/>
  <c r="J13" i="1"/>
  <c r="J14" i="1"/>
  <c r="J15" i="1"/>
  <c r="J16" i="1"/>
  <c r="J17" i="1"/>
  <c r="N17" i="1" s="1"/>
  <c r="J18" i="1"/>
  <c r="J19" i="1"/>
  <c r="J20" i="1"/>
  <c r="J21" i="1"/>
  <c r="J22" i="1"/>
  <c r="J23" i="1"/>
  <c r="J24" i="1"/>
  <c r="J25" i="1"/>
  <c r="N25" i="1" s="1"/>
  <c r="J26" i="1"/>
  <c r="J27" i="1"/>
  <c r="J28" i="1"/>
  <c r="J29" i="1"/>
  <c r="J30" i="1"/>
  <c r="J31" i="1"/>
  <c r="J32" i="1"/>
  <c r="J33" i="1"/>
  <c r="N33" i="1" s="1"/>
  <c r="J34" i="1"/>
  <c r="J35" i="1"/>
  <c r="J36" i="1"/>
  <c r="J37" i="1"/>
  <c r="J38" i="1"/>
  <c r="K11" i="1"/>
  <c r="K12" i="1"/>
  <c r="K13" i="1"/>
  <c r="K14" i="1"/>
  <c r="K15" i="1"/>
  <c r="K16" i="1"/>
  <c r="K17" i="1"/>
  <c r="K18" i="1"/>
  <c r="K19" i="1"/>
  <c r="K20" i="1"/>
  <c r="K21" i="1"/>
  <c r="K22" i="1"/>
  <c r="K23" i="1"/>
  <c r="K24" i="1"/>
  <c r="K25" i="1"/>
  <c r="K26" i="1"/>
  <c r="K27" i="1"/>
  <c r="K28" i="1"/>
  <c r="K29" i="1"/>
  <c r="K30" i="1"/>
  <c r="K31" i="1"/>
  <c r="K32" i="1"/>
  <c r="K33" i="1"/>
  <c r="K34" i="1"/>
  <c r="K35" i="1"/>
  <c r="K36" i="1"/>
  <c r="K37" i="1"/>
  <c r="K38" i="1"/>
  <c r="L11" i="1"/>
  <c r="L12" i="1"/>
  <c r="L13" i="1"/>
  <c r="L14" i="1"/>
  <c r="L15" i="1"/>
  <c r="L16" i="1"/>
  <c r="L17" i="1"/>
  <c r="L18" i="1"/>
  <c r="L19" i="1"/>
  <c r="L20" i="1"/>
  <c r="L21" i="1"/>
  <c r="L22" i="1"/>
  <c r="L23" i="1"/>
  <c r="L24" i="1"/>
  <c r="L25" i="1"/>
  <c r="L26" i="1"/>
  <c r="L27" i="1"/>
  <c r="L28" i="1"/>
  <c r="L29" i="1"/>
  <c r="L30" i="1"/>
  <c r="L31" i="1"/>
  <c r="L32" i="1"/>
  <c r="L33" i="1"/>
  <c r="L34" i="1"/>
  <c r="L35" i="1"/>
  <c r="L36" i="1"/>
  <c r="L37" i="1"/>
  <c r="L38" i="1"/>
  <c r="L10" i="1"/>
  <c r="K10" i="1"/>
  <c r="J10" i="1"/>
  <c r="N10" i="1" s="1"/>
  <c r="I10" i="1"/>
  <c r="G10" i="1"/>
  <c r="H10" i="1"/>
  <c r="B38" i="1"/>
  <c r="D38" i="1" s="1"/>
  <c r="C38" i="1"/>
  <c r="B10" i="1"/>
  <c r="C10" i="1"/>
  <c r="B11" i="1"/>
  <c r="D11" i="1" s="1"/>
  <c r="C11" i="1"/>
  <c r="B12" i="1"/>
  <c r="C12" i="1"/>
  <c r="B13" i="1"/>
  <c r="D13" i="1" s="1"/>
  <c r="C13" i="1"/>
  <c r="B14" i="1"/>
  <c r="C14" i="1"/>
  <c r="D14" i="1" s="1"/>
  <c r="B15" i="1"/>
  <c r="C15" i="1"/>
  <c r="D15" i="1"/>
  <c r="B16" i="1"/>
  <c r="D16" i="1" s="1"/>
  <c r="C16" i="1"/>
  <c r="B17" i="1"/>
  <c r="D17" i="1" s="1"/>
  <c r="C17" i="1"/>
  <c r="B18" i="1"/>
  <c r="C18" i="1"/>
  <c r="B19" i="1"/>
  <c r="C19" i="1"/>
  <c r="D19" i="1"/>
  <c r="B20" i="1"/>
  <c r="D20" i="1" s="1"/>
  <c r="C20" i="1"/>
  <c r="B21" i="1"/>
  <c r="C21" i="1"/>
  <c r="B22" i="1"/>
  <c r="C22" i="1"/>
  <c r="B23" i="1"/>
  <c r="C23" i="1"/>
  <c r="D23" i="1" s="1"/>
  <c r="B24" i="1"/>
  <c r="D24" i="1" s="1"/>
  <c r="C24" i="1"/>
  <c r="B25" i="1"/>
  <c r="D25" i="1" s="1"/>
  <c r="C25" i="1"/>
  <c r="B26" i="1"/>
  <c r="C26" i="1"/>
  <c r="D26" i="1" s="1"/>
  <c r="B27" i="1"/>
  <c r="D27" i="1" s="1"/>
  <c r="C27" i="1"/>
  <c r="B28" i="1"/>
  <c r="C28" i="1"/>
  <c r="B29" i="1"/>
  <c r="D29" i="1" s="1"/>
  <c r="C29" i="1"/>
  <c r="B30" i="1"/>
  <c r="C30" i="1"/>
  <c r="D30" i="1" s="1"/>
  <c r="B31" i="1"/>
  <c r="D31" i="1" s="1"/>
  <c r="C31" i="1"/>
  <c r="B32" i="1"/>
  <c r="D32" i="1" s="1"/>
  <c r="C32" i="1"/>
  <c r="B33" i="1"/>
  <c r="C33" i="1"/>
  <c r="B34" i="1"/>
  <c r="C34" i="1"/>
  <c r="B35" i="1"/>
  <c r="C35" i="1"/>
  <c r="D35" i="1"/>
  <c r="B36" i="1"/>
  <c r="D36" i="1" s="1"/>
  <c r="C36" i="1"/>
  <c r="B37" i="1"/>
  <c r="C37" i="1"/>
  <c r="E10" i="1"/>
  <c r="E11" i="1"/>
  <c r="E12" i="1"/>
  <c r="E13" i="1"/>
  <c r="E14" i="1"/>
  <c r="E15" i="1"/>
  <c r="E16" i="1"/>
  <c r="E17" i="1"/>
  <c r="E19" i="1"/>
  <c r="E20" i="1"/>
  <c r="E21" i="1"/>
  <c r="E22" i="1"/>
  <c r="E23" i="1"/>
  <c r="E24" i="1"/>
  <c r="E25" i="1"/>
  <c r="E27" i="1"/>
  <c r="E28" i="1"/>
  <c r="E29" i="1"/>
  <c r="E30" i="1"/>
  <c r="E31" i="1"/>
  <c r="E32" i="1"/>
  <c r="E33" i="1"/>
  <c r="E35" i="1"/>
  <c r="E36" i="1"/>
  <c r="E37" i="1"/>
  <c r="E38" i="1"/>
  <c r="N11" i="1"/>
  <c r="N12" i="1"/>
  <c r="N13" i="1"/>
  <c r="N14" i="1"/>
  <c r="N15" i="1"/>
  <c r="N16" i="1"/>
  <c r="N18" i="1"/>
  <c r="N19" i="1"/>
  <c r="N20" i="1"/>
  <c r="N21" i="1"/>
  <c r="N22" i="1"/>
  <c r="N23" i="1"/>
  <c r="N24" i="1"/>
  <c r="N26" i="1"/>
  <c r="N27" i="1"/>
  <c r="N28" i="1"/>
  <c r="N29" i="1"/>
  <c r="N30" i="1"/>
  <c r="N31" i="1"/>
  <c r="N32" i="1"/>
  <c r="N34" i="1"/>
  <c r="N35" i="1"/>
  <c r="N36" i="1"/>
  <c r="N37" i="1"/>
  <c r="N38" i="1"/>
  <c r="M10" i="1"/>
  <c r="M11" i="1"/>
  <c r="M12" i="1"/>
  <c r="M13" i="1"/>
  <c r="M14" i="1"/>
  <c r="M15" i="1"/>
  <c r="M16" i="1"/>
  <c r="M19" i="1"/>
  <c r="M20" i="1"/>
  <c r="M21" i="1"/>
  <c r="M22" i="1"/>
  <c r="M23" i="1"/>
  <c r="M24" i="1"/>
  <c r="M27" i="1"/>
  <c r="M28" i="1"/>
  <c r="M29" i="1"/>
  <c r="M30" i="1"/>
  <c r="M31" i="1"/>
  <c r="M32" i="1"/>
  <c r="M35" i="1"/>
  <c r="M36" i="1"/>
  <c r="M37" i="1"/>
  <c r="M38" i="1"/>
  <c r="D6" i="1"/>
  <c r="D5" i="1"/>
  <c r="M34" i="1" l="1"/>
  <c r="M26" i="1"/>
  <c r="M18" i="1"/>
  <c r="D28" i="1"/>
  <c r="D21" i="1"/>
  <c r="D10" i="1"/>
  <c r="D34" i="1"/>
  <c r="D12" i="1"/>
  <c r="D37" i="1"/>
  <c r="D33" i="1"/>
  <c r="D22" i="1"/>
  <c r="D18" i="1"/>
</calcChain>
</file>

<file path=xl/sharedStrings.xml><?xml version="1.0" encoding="utf-8"?>
<sst xmlns="http://schemas.openxmlformats.org/spreadsheetml/2006/main" count="101" uniqueCount="82">
  <si>
    <t>Height</t>
  </si>
  <si>
    <t>Normal</t>
  </si>
  <si>
    <t>Inches</t>
  </si>
  <si>
    <t>BMI 18.5</t>
  </si>
  <si>
    <t>BMI 25</t>
  </si>
  <si>
    <t>by Vertex42.com</t>
  </si>
  <si>
    <t>Label</t>
  </si>
  <si>
    <t>Meters</t>
  </si>
  <si>
    <t>kg</t>
  </si>
  <si>
    <t>lbs</t>
  </si>
  <si>
    <t>=</t>
  </si>
  <si>
    <t xml:space="preserve">= </t>
  </si>
  <si>
    <t>http://www.cdc.gov/healthyweight/assessing/bmi/adult_bmi/index.html</t>
  </si>
  <si>
    <t>© 2009 Vertex42 LLC</t>
  </si>
  <si>
    <t>W = (BMI*H^2)/703, W in pounds, H in inches</t>
  </si>
  <si>
    <t>References</t>
  </si>
  <si>
    <t>BMI Formula</t>
  </si>
  <si>
    <t>Weight Conversion</t>
  </si>
  <si>
    <t>http://www.halls.md/body-mass-index/bmirefs.htm</t>
  </si>
  <si>
    <t>BMI 30</t>
  </si>
  <si>
    <t>For area chart</t>
  </si>
  <si>
    <t>Over</t>
  </si>
  <si>
    <t>Major</t>
  </si>
  <si>
    <t>Minor</t>
  </si>
  <si>
    <t>Vertical Gridlines</t>
  </si>
  <si>
    <t>Horizontal Gridlines</t>
  </si>
  <si>
    <t>BMI Chart Calculations</t>
  </si>
  <si>
    <t>BMI 22</t>
  </si>
  <si>
    <t>BMI 27</t>
  </si>
  <si>
    <t>BMI 35</t>
  </si>
  <si>
    <t>BMI 40</t>
  </si>
  <si>
    <t>http://www.cdc.gov/nchs/about/major/nhanes/growthcharts/charts.htm</t>
  </si>
  <si>
    <t>BMI = 703*W/H^2</t>
  </si>
  <si>
    <t>Note: BMI values rounded to the nearest whole number. BMI categories based on CDC (Centers for Disease Control and Prevention) criteria.</t>
  </si>
  <si>
    <t>BMI = Weight[kg] / ( Height[m] x Height[m] ) = 703 x Weight[lb] / ( Height[in] x Height[in] )</t>
  </si>
  <si>
    <t>[42]</t>
  </si>
  <si>
    <t>BMI</t>
  </si>
  <si>
    <t>BMI Range</t>
  </si>
  <si>
    <t>Below 18.5</t>
  </si>
  <si>
    <t>Underweight</t>
  </si>
  <si>
    <t>18.5 -24.9</t>
  </si>
  <si>
    <t>25 - 29.9</t>
  </si>
  <si>
    <t>Overweight</t>
  </si>
  <si>
    <t>30 &amp; Above</t>
  </si>
  <si>
    <t>Obese</t>
  </si>
  <si>
    <t>NHANES II Definitions for BMI (Body Mass Index)</t>
  </si>
  <si>
    <t>Men</t>
  </si>
  <si>
    <t>Women</t>
  </si>
  <si>
    <t>Status</t>
  </si>
  <si>
    <t>&lt; 20.7</t>
  </si>
  <si>
    <t>&lt; 19.1</t>
  </si>
  <si>
    <t>20.7 - 26.4</t>
  </si>
  <si>
    <t>19.1 - 25.8</t>
  </si>
  <si>
    <t>26.4 - 27.8</t>
  </si>
  <si>
    <t>25.8 - 27.3</t>
  </si>
  <si>
    <t>Marginally overweight</t>
  </si>
  <si>
    <t>27.8 - 31.1</t>
  </si>
  <si>
    <t>27.3 - 32.3</t>
  </si>
  <si>
    <t>&gt; 31.1</t>
  </si>
  <si>
    <t>&gt; 32.3</t>
  </si>
  <si>
    <t>Ref: NHANES II survey (USA 1976-1980)</t>
  </si>
  <si>
    <t>Ref: Centers for Disease Control and Prevention</t>
  </si>
  <si>
    <t>CDC Definitions for BMI (Body Mass Index)</t>
  </si>
  <si>
    <t>https://www.tanvarz.ir/workout</t>
  </si>
  <si>
    <t>چارت محاسبه شاخص توده بدن (BMI)</t>
  </si>
  <si>
    <t>جدول شاخص توده بدن (BMI) مخصوص بالغین</t>
  </si>
  <si>
    <t>چاق (&gt;30)</t>
  </si>
  <si>
    <t>اضافه وزن (25-30)</t>
  </si>
  <si>
    <t>عادی (18.5-25)</t>
  </si>
  <si>
    <t>کمبود وزن (&lt;18.5)</t>
  </si>
  <si>
    <t>وزن</t>
  </si>
  <si>
    <t>کیلوگرم</t>
  </si>
  <si>
    <t>پوند</t>
  </si>
  <si>
    <r>
      <rPr>
        <b/>
        <sz val="14"/>
        <rFont val="Arial"/>
        <family val="2"/>
      </rPr>
      <t>قد</t>
    </r>
    <r>
      <rPr>
        <b/>
        <sz val="11"/>
        <rFont val="Arial"/>
        <family val="2"/>
      </rPr>
      <t xml:space="preserve"> </t>
    </r>
    <r>
      <rPr>
        <sz val="11"/>
        <rFont val="Arial"/>
        <family val="2"/>
      </rPr>
      <t>به اینچ و سانتیمتر</t>
    </r>
  </si>
  <si>
    <t>www.tanvarz.ir</t>
  </si>
  <si>
    <t>© Source: Vertex42</t>
  </si>
  <si>
    <t>قد</t>
  </si>
  <si>
    <t>فیت</t>
  </si>
  <si>
    <t>اینچ</t>
  </si>
  <si>
    <t>سانتی‌متر</t>
  </si>
  <si>
    <t>محاسبه BMI</t>
  </si>
  <si>
    <t>راهنمای استفاده از جداول و اکسل‌ها</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</si>
</sst>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00"/>
    <numFmt numFmtId="166" formatCode="_-* #,##0.00_-;\-* #,##0.00_-;_-* &quot;-&quot;??_-;_-@_-"/>
  </numFmts>
  <fonts count="38" x14ac:knownFonts="1">
    <font>
      <sz val="10"/>
      <name val="Arial"/>
      <family val="2"/>
    </font>
    <font>
      <sz val="11"/>
      <color theme="1"/>
      <name val="Calibri"/>
      <family val="2"/>
      <scheme val="minor"/>
    </font>
    <font>
      <b/>
      <sz val="10"/>
      <name val="Verdana"/>
      <family val="2"/>
    </font>
    <font>
      <sz val="10"/>
      <name val="Verdana"/>
      <family val="2"/>
    </font>
    <font>
      <sz val="12"/>
      <name val="Verdana"/>
      <family val="2"/>
    </font>
    <font>
      <sz val="8"/>
      <name val="Verdana"/>
      <family val="2"/>
    </font>
    <font>
      <sz val="8"/>
      <name val="Arial"/>
      <family val="2"/>
    </font>
    <font>
      <b/>
      <sz val="18"/>
      <name val="Arial"/>
      <family val="2"/>
    </font>
    <font>
      <sz val="18"/>
      <name val="Arial"/>
      <family val="2"/>
    </font>
    <font>
      <sz val="10"/>
      <color indexed="9"/>
      <name val="Arial"/>
      <family val="2"/>
    </font>
    <font>
      <u/>
      <sz val="10"/>
      <color indexed="12"/>
      <name val="Tahoma"/>
      <family val="2"/>
    </font>
    <font>
      <sz val="10"/>
      <name val="Arial"/>
      <family val="2"/>
    </font>
    <font>
      <b/>
      <sz val="10"/>
      <name val="Verdana"/>
      <family val="2"/>
    </font>
    <font>
      <b/>
      <sz val="10"/>
      <name val="Tahoma"/>
      <family val="2"/>
    </font>
    <font>
      <sz val="10"/>
      <name val="Tahoma"/>
      <family val="2"/>
    </font>
    <font>
      <b/>
      <sz val="8"/>
      <name val="Tahoma"/>
      <family val="2"/>
    </font>
    <font>
      <sz val="8"/>
      <name val="Tahoma"/>
      <family val="2"/>
    </font>
    <font>
      <u/>
      <sz val="8"/>
      <color indexed="12"/>
      <name val="Arial"/>
      <family val="2"/>
    </font>
    <font>
      <b/>
      <sz val="10"/>
      <name val="Arial"/>
      <family val="2"/>
    </font>
    <font>
      <sz val="10"/>
      <name val="Verdana"/>
      <family val="2"/>
    </font>
    <font>
      <b/>
      <sz val="8"/>
      <name val="Verdana"/>
      <family val="2"/>
    </font>
    <font>
      <sz val="10"/>
      <name val="Arial Narrow"/>
      <family val="2"/>
    </font>
    <font>
      <b/>
      <sz val="14"/>
      <name val="Arial"/>
      <family val="2"/>
    </font>
    <font>
      <b/>
      <sz val="11"/>
      <name val="Arial"/>
      <family val="2"/>
    </font>
    <font>
      <sz val="11"/>
      <name val="Arial"/>
      <family val="2"/>
    </font>
    <font>
      <b/>
      <sz val="12"/>
      <name val="Arial"/>
      <family val="2"/>
    </font>
    <font>
      <sz val="10"/>
      <color indexed="9"/>
      <name val="Tahoma"/>
      <family val="2"/>
    </font>
    <font>
      <sz val="8"/>
      <name val="Arial"/>
      <family val="2"/>
    </font>
    <font>
      <sz val="12"/>
      <name val="Tahoma"/>
      <family val="2"/>
    </font>
    <font>
      <b/>
      <sz val="12"/>
      <name val="Tahoma"/>
      <family val="2"/>
    </font>
    <font>
      <sz val="12"/>
      <name val="Arial"/>
      <family val="2"/>
    </font>
    <font>
      <u/>
      <sz val="8"/>
      <color indexed="12"/>
      <name val="Tahoma"/>
      <family val="2"/>
    </font>
    <font>
      <u/>
      <sz val="10"/>
      <color indexed="12"/>
      <name val="Arial"/>
      <family val="2"/>
    </font>
    <font>
      <b/>
      <sz val="11"/>
      <color theme="1"/>
      <name val="Calibri"/>
      <family val="2"/>
      <scheme val="minor"/>
    </font>
    <font>
      <u/>
      <sz val="11"/>
      <color theme="10"/>
      <name val="Calibri"/>
      <family val="2"/>
      <scheme val="minor"/>
    </font>
    <font>
      <b/>
      <sz val="16"/>
      <color theme="1"/>
      <name val="B Nazanin"/>
      <charset val="178"/>
    </font>
    <font>
      <b/>
      <sz val="18"/>
      <name val="B Nazanin"/>
      <charset val="178"/>
    </font>
    <font>
      <b/>
      <sz val="14"/>
      <name val="B Nazanin"/>
      <charset val="178"/>
    </font>
  </fonts>
  <fills count="9">
    <fill>
      <patternFill patternType="none"/>
    </fill>
    <fill>
      <patternFill patternType="gray125"/>
    </fill>
    <fill>
      <patternFill patternType="solid">
        <fgColor indexed="22"/>
        <bgColor indexed="64"/>
      </patternFill>
    </fill>
    <fill>
      <patternFill patternType="solid">
        <fgColor indexed="47"/>
        <bgColor indexed="64"/>
      </patternFill>
    </fill>
    <fill>
      <patternFill patternType="solid">
        <fgColor indexed="45"/>
        <bgColor indexed="64"/>
      </patternFill>
    </fill>
    <fill>
      <patternFill patternType="solid">
        <fgColor indexed="43"/>
        <bgColor indexed="64"/>
      </patternFill>
    </fill>
    <fill>
      <patternFill patternType="solid">
        <fgColor indexed="42"/>
        <bgColor indexed="64"/>
      </patternFill>
    </fill>
    <fill>
      <patternFill patternType="solid">
        <fgColor indexed="9"/>
        <bgColor indexed="64"/>
      </patternFill>
    </fill>
    <fill>
      <patternFill patternType="solid">
        <fgColor indexed="51"/>
        <bgColor indexed="64"/>
      </patternFill>
    </fill>
  </fills>
  <borders count="1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55"/>
      </left>
      <right/>
      <top/>
      <bottom/>
      <diagonal/>
    </border>
    <border>
      <left/>
      <right style="thin">
        <color indexed="55"/>
      </right>
      <top/>
      <bottom/>
      <diagonal/>
    </border>
    <border>
      <left style="thin">
        <color indexed="55"/>
      </left>
      <right style="thin">
        <color indexed="55"/>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5">
    <xf numFmtId="0" fontId="0" fillId="0" borderId="0"/>
    <xf numFmtId="0" fontId="32" fillId="0" borderId="0" applyNumberFormat="0" applyFill="0" applyBorder="0" applyAlignment="0" applyProtection="0">
      <alignment vertical="top"/>
      <protection locked="0"/>
    </xf>
    <xf numFmtId="0" fontId="1" fillId="0" borderId="0"/>
    <xf numFmtId="0" fontId="34" fillId="0" borderId="0" applyNumberFormat="0" applyFill="0" applyBorder="0" applyAlignment="0" applyProtection="0"/>
    <xf numFmtId="166" fontId="1" fillId="0" borderId="0" applyFont="0" applyFill="0" applyBorder="0" applyAlignment="0" applyProtection="0"/>
  </cellStyleXfs>
  <cellXfs count="118">
    <xf numFmtId="0" fontId="0" fillId="0" borderId="0" xfId="0"/>
    <xf numFmtId="0" fontId="2" fillId="0" borderId="0" xfId="0" applyFont="1"/>
    <xf numFmtId="0" fontId="0" fillId="0" borderId="0" xfId="0" applyBorder="1"/>
    <xf numFmtId="0" fontId="0" fillId="0" borderId="0" xfId="0" applyFill="1" applyBorder="1"/>
    <xf numFmtId="0" fontId="4" fillId="0" borderId="0" xfId="0" applyFont="1" applyFill="1" applyBorder="1" applyAlignment="1">
      <alignment wrapText="1"/>
    </xf>
    <xf numFmtId="0" fontId="3" fillId="0" borderId="0" xfId="0" applyFont="1" applyFill="1" applyBorder="1"/>
    <xf numFmtId="0" fontId="0" fillId="0" borderId="0" xfId="0" applyBorder="1" applyAlignment="1">
      <alignment horizontal="center"/>
    </xf>
    <xf numFmtId="0" fontId="11" fillId="0" borderId="0" xfId="0" applyFont="1" applyProtection="1"/>
    <xf numFmtId="0" fontId="6" fillId="0" borderId="0" xfId="0" applyFont="1" applyFill="1" applyBorder="1" applyAlignment="1">
      <alignment horizontal="right"/>
    </xf>
    <xf numFmtId="0" fontId="7" fillId="2" borderId="1" xfId="0" applyFont="1" applyFill="1" applyBorder="1" applyAlignment="1" applyProtection="1">
      <alignment vertical="center"/>
    </xf>
    <xf numFmtId="0" fontId="8" fillId="2" borderId="1" xfId="0" applyFont="1" applyFill="1" applyBorder="1" applyProtection="1"/>
    <xf numFmtId="0" fontId="9" fillId="2" borderId="1" xfId="0" applyFont="1" applyFill="1" applyBorder="1" applyProtection="1"/>
    <xf numFmtId="0" fontId="10" fillId="0" borderId="0" xfId="1" applyFont="1" applyAlignment="1" applyProtection="1">
      <alignment horizontal="left"/>
    </xf>
    <xf numFmtId="0" fontId="0" fillId="0" borderId="0" xfId="0" applyAlignment="1">
      <alignment horizontal="left"/>
    </xf>
    <xf numFmtId="164" fontId="0" fillId="0" borderId="0" xfId="0" applyNumberFormat="1" applyAlignment="1">
      <alignment horizontal="left"/>
    </xf>
    <xf numFmtId="165" fontId="0" fillId="0" borderId="0" xfId="0" applyNumberFormat="1" applyAlignment="1">
      <alignment horizontal="left"/>
    </xf>
    <xf numFmtId="2" fontId="0" fillId="0" borderId="0" xfId="0" applyNumberFormat="1" applyAlignment="1">
      <alignment horizontal="right"/>
    </xf>
    <xf numFmtId="0" fontId="0" fillId="0" borderId="2" xfId="0" applyBorder="1"/>
    <xf numFmtId="0" fontId="12" fillId="0" borderId="0" xfId="0" applyFont="1"/>
    <xf numFmtId="0" fontId="0" fillId="0" borderId="0" xfId="0" quotePrefix="1"/>
    <xf numFmtId="0" fontId="14" fillId="0" borderId="0" xfId="0" applyFont="1" applyFill="1" applyBorder="1"/>
    <xf numFmtId="0" fontId="14" fillId="0" borderId="0" xfId="0" applyFont="1"/>
    <xf numFmtId="0" fontId="14" fillId="0" borderId="0" xfId="0" applyFont="1" applyFill="1" applyBorder="1" applyAlignment="1">
      <alignment horizontal="center"/>
    </xf>
    <xf numFmtId="2" fontId="0" fillId="0" borderId="0" xfId="0" applyNumberFormat="1"/>
    <xf numFmtId="0" fontId="12" fillId="0" borderId="0" xfId="0" applyFont="1" applyAlignment="1">
      <alignment horizontal="left"/>
    </xf>
    <xf numFmtId="0" fontId="18" fillId="0" borderId="0" xfId="0" applyFont="1" applyAlignment="1">
      <alignment horizontal="left"/>
    </xf>
    <xf numFmtId="0" fontId="18" fillId="0" borderId="0" xfId="0" applyFont="1" applyAlignment="1">
      <alignment horizontal="right"/>
    </xf>
    <xf numFmtId="0" fontId="18" fillId="0" borderId="0" xfId="0" applyFont="1"/>
    <xf numFmtId="0" fontId="12" fillId="0" borderId="0" xfId="0" applyFont="1" applyAlignment="1">
      <alignment horizontal="right"/>
    </xf>
    <xf numFmtId="0" fontId="0" fillId="0" borderId="0" xfId="0" applyFill="1"/>
    <xf numFmtId="0" fontId="19" fillId="0" borderId="0" xfId="0" applyFont="1"/>
    <xf numFmtId="0" fontId="19" fillId="0" borderId="0" xfId="0" applyFont="1" applyAlignment="1">
      <alignment horizontal="right"/>
    </xf>
    <xf numFmtId="0" fontId="14" fillId="0" borderId="0" xfId="0" applyNumberFormat="1" applyFont="1" applyFill="1" applyBorder="1" applyAlignment="1">
      <alignment horizontal="center"/>
    </xf>
    <xf numFmtId="1" fontId="5" fillId="3" borderId="0" xfId="0" applyNumberFormat="1" applyFont="1" applyFill="1" applyBorder="1"/>
    <xf numFmtId="0" fontId="3" fillId="4" borderId="2" xfId="0" applyFont="1" applyFill="1" applyBorder="1" applyAlignment="1">
      <alignment horizontal="center"/>
    </xf>
    <xf numFmtId="0" fontId="3" fillId="5" borderId="2" xfId="0" applyFont="1" applyFill="1" applyBorder="1" applyAlignment="1">
      <alignment horizontal="center"/>
    </xf>
    <xf numFmtId="0" fontId="3" fillId="6" borderId="2" xfId="0" applyFont="1" applyFill="1" applyBorder="1" applyAlignment="1">
      <alignment horizontal="center"/>
    </xf>
    <xf numFmtId="0" fontId="3" fillId="3" borderId="2" xfId="0" applyFont="1" applyFill="1" applyBorder="1" applyAlignment="1">
      <alignment horizontal="center"/>
    </xf>
    <xf numFmtId="1" fontId="5" fillId="3" borderId="3" xfId="0" applyNumberFormat="1" applyFont="1" applyFill="1" applyBorder="1"/>
    <xf numFmtId="164" fontId="16" fillId="0" borderId="0" xfId="0" applyNumberFormat="1" applyFont="1" applyFill="1" applyBorder="1" applyAlignment="1">
      <alignment horizontal="left"/>
    </xf>
    <xf numFmtId="0" fontId="6" fillId="0" borderId="0" xfId="0" applyFont="1" applyBorder="1"/>
    <xf numFmtId="0" fontId="6" fillId="0" borderId="0" xfId="0" applyFont="1" applyBorder="1" applyAlignment="1">
      <alignment horizontal="center"/>
    </xf>
    <xf numFmtId="0" fontId="6" fillId="0" borderId="0" xfId="0" applyFont="1" applyBorder="1" applyAlignment="1">
      <alignment horizontal="left"/>
    </xf>
    <xf numFmtId="0" fontId="13" fillId="0" borderId="0" xfId="0" applyNumberFormat="1" applyFont="1" applyFill="1" applyBorder="1" applyAlignment="1">
      <alignment horizontal="center"/>
    </xf>
    <xf numFmtId="164" fontId="15" fillId="0" borderId="0" xfId="0" applyNumberFormat="1" applyFont="1" applyFill="1" applyBorder="1" applyAlignment="1">
      <alignment horizontal="left"/>
    </xf>
    <xf numFmtId="1" fontId="20" fillId="3" borderId="3" xfId="0" applyNumberFormat="1" applyFont="1" applyFill="1" applyBorder="1"/>
    <xf numFmtId="1" fontId="20" fillId="3" borderId="0" xfId="0" applyNumberFormat="1" applyFont="1" applyFill="1" applyBorder="1"/>
    <xf numFmtId="1" fontId="20" fillId="3" borderId="4" xfId="0" applyNumberFormat="1" applyFont="1" applyFill="1" applyBorder="1"/>
    <xf numFmtId="1" fontId="5" fillId="3" borderId="4" xfId="0" applyNumberFormat="1" applyFont="1" applyFill="1" applyBorder="1"/>
    <xf numFmtId="0" fontId="6" fillId="0" borderId="0" xfId="0" applyFont="1" applyBorder="1" applyAlignment="1">
      <alignment horizontal="right"/>
    </xf>
    <xf numFmtId="0" fontId="6" fillId="0" borderId="3" xfId="0" applyFont="1" applyFill="1" applyBorder="1" applyAlignment="1">
      <alignment horizontal="left"/>
    </xf>
    <xf numFmtId="0" fontId="6" fillId="0" borderId="0" xfId="0" applyFont="1" applyFill="1" applyBorder="1" applyAlignment="1">
      <alignment horizontal="center"/>
    </xf>
    <xf numFmtId="0" fontId="6" fillId="0" borderId="3" xfId="0" applyFont="1" applyFill="1" applyBorder="1" applyAlignment="1"/>
    <xf numFmtId="0" fontId="6" fillId="0" borderId="5" xfId="0" applyFont="1" applyFill="1" applyBorder="1" applyAlignment="1"/>
    <xf numFmtId="0" fontId="6" fillId="0" borderId="5" xfId="0" applyFont="1" applyFill="1" applyBorder="1" applyAlignment="1">
      <alignment horizontal="left"/>
    </xf>
    <xf numFmtId="0" fontId="17" fillId="0" borderId="0" xfId="1" applyFont="1" applyBorder="1" applyAlignment="1" applyProtection="1"/>
    <xf numFmtId="0" fontId="26" fillId="0" borderId="0" xfId="0" applyFont="1" applyFill="1" applyBorder="1"/>
    <xf numFmtId="0" fontId="0" fillId="0" borderId="0" xfId="0"/>
    <xf numFmtId="0" fontId="28" fillId="2" borderId="6" xfId="0" applyFont="1" applyFill="1" applyBorder="1"/>
    <xf numFmtId="0" fontId="28" fillId="2" borderId="7" xfId="0" applyFont="1" applyFill="1" applyBorder="1"/>
    <xf numFmtId="0" fontId="28" fillId="2" borderId="8" xfId="0" applyFont="1" applyFill="1" applyBorder="1"/>
    <xf numFmtId="0" fontId="29" fillId="2" borderId="9" xfId="0" applyFont="1" applyFill="1" applyBorder="1" applyAlignment="1">
      <alignment horizontal="right"/>
    </xf>
    <xf numFmtId="0" fontId="28" fillId="7" borderId="2" xfId="0" applyFont="1" applyFill="1" applyBorder="1" applyAlignment="1" applyProtection="1">
      <alignment horizontal="right"/>
      <protection locked="0"/>
    </xf>
    <xf numFmtId="0" fontId="28" fillId="2" borderId="10" xfId="0" applyFont="1" applyFill="1" applyBorder="1"/>
    <xf numFmtId="0" fontId="28" fillId="2" borderId="0" xfId="0" applyFont="1" applyFill="1" applyBorder="1"/>
    <xf numFmtId="0" fontId="28" fillId="7" borderId="11" xfId="0" applyFont="1" applyFill="1" applyBorder="1" applyAlignment="1" applyProtection="1">
      <alignment horizontal="right"/>
      <protection locked="0"/>
    </xf>
    <xf numFmtId="0" fontId="28" fillId="7" borderId="12" xfId="0" applyFont="1" applyFill="1" applyBorder="1" applyAlignment="1" applyProtection="1">
      <alignment horizontal="right"/>
      <protection locked="0"/>
    </xf>
    <xf numFmtId="0" fontId="28" fillId="2" borderId="13" xfId="0" applyFont="1" applyFill="1" applyBorder="1"/>
    <xf numFmtId="0" fontId="28" fillId="2" borderId="1" xfId="0" applyFont="1" applyFill="1" applyBorder="1"/>
    <xf numFmtId="0" fontId="28" fillId="2" borderId="14" xfId="0" applyFont="1" applyFill="1" applyBorder="1"/>
    <xf numFmtId="0" fontId="13" fillId="0" borderId="0" xfId="0" applyFont="1"/>
    <xf numFmtId="0" fontId="0" fillId="0" borderId="0" xfId="0" applyProtection="1"/>
    <xf numFmtId="0" fontId="14" fillId="0" borderId="0" xfId="0" applyFont="1" applyProtection="1"/>
    <xf numFmtId="0" fontId="13" fillId="8" borderId="1" xfId="0" applyFont="1" applyFill="1" applyBorder="1" applyAlignment="1" applyProtection="1">
      <alignment horizontal="center"/>
    </xf>
    <xf numFmtId="0" fontId="14" fillId="0" borderId="0" xfId="0" applyFont="1" applyAlignment="1" applyProtection="1">
      <alignment horizontal="center"/>
    </xf>
    <xf numFmtId="0" fontId="14" fillId="0" borderId="1" xfId="0" applyFont="1" applyBorder="1" applyAlignment="1" applyProtection="1">
      <alignment horizontal="center"/>
    </xf>
    <xf numFmtId="2" fontId="28" fillId="7" borderId="2" xfId="0" applyNumberFormat="1" applyFont="1" applyFill="1" applyBorder="1" applyAlignment="1" applyProtection="1">
      <alignment horizontal="right"/>
      <protection locked="0"/>
    </xf>
    <xf numFmtId="0" fontId="29" fillId="2" borderId="9" xfId="0" applyFont="1" applyFill="1" applyBorder="1" applyAlignment="1">
      <alignment horizontal="right" indent="1"/>
    </xf>
    <xf numFmtId="0" fontId="28" fillId="2" borderId="9" xfId="0" applyFont="1" applyFill="1" applyBorder="1" applyAlignment="1">
      <alignment horizontal="right" indent="1"/>
    </xf>
    <xf numFmtId="164" fontId="29" fillId="3" borderId="2" xfId="0" applyNumberFormat="1" applyFont="1" applyFill="1" applyBorder="1" applyAlignment="1">
      <alignment horizontal="right"/>
    </xf>
    <xf numFmtId="0" fontId="0" fillId="0" borderId="0" xfId="0"/>
    <xf numFmtId="0" fontId="7" fillId="2" borderId="0" xfId="0" applyFont="1" applyFill="1" applyBorder="1" applyAlignment="1" applyProtection="1">
      <alignment vertical="center"/>
    </xf>
    <xf numFmtId="0" fontId="30" fillId="2" borderId="0" xfId="0" applyFont="1" applyFill="1" applyBorder="1" applyProtection="1"/>
    <xf numFmtId="0" fontId="9" fillId="2" borderId="0" xfId="0" applyFont="1" applyFill="1" applyBorder="1" applyProtection="1"/>
    <xf numFmtId="0" fontId="6" fillId="0" borderId="0" xfId="0" applyFont="1" applyFill="1" applyBorder="1" applyAlignment="1" applyProtection="1"/>
    <xf numFmtId="0" fontId="6" fillId="0" borderId="0" xfId="0" applyFont="1" applyFill="1" applyBorder="1" applyAlignment="1" applyProtection="1">
      <alignment horizontal="right"/>
    </xf>
    <xf numFmtId="0" fontId="9" fillId="0" borderId="0" xfId="0" applyFont="1" applyFill="1" applyBorder="1" applyProtection="1"/>
    <xf numFmtId="0" fontId="21" fillId="0" borderId="0" xfId="0" applyFont="1" applyBorder="1" applyAlignment="1">
      <alignment horizontal="left"/>
    </xf>
    <xf numFmtId="0" fontId="21" fillId="0" borderId="0" xfId="0" applyFont="1" applyFill="1" applyBorder="1" applyAlignment="1">
      <alignment horizontal="left"/>
    </xf>
    <xf numFmtId="0" fontId="32" fillId="0" borderId="0" xfId="1" applyBorder="1" applyAlignment="1" applyProtection="1"/>
    <xf numFmtId="0" fontId="32" fillId="0" borderId="0" xfId="1" applyAlignment="1" applyProtection="1">
      <alignment horizontal="left"/>
    </xf>
    <xf numFmtId="0" fontId="28" fillId="2" borderId="0" xfId="0" applyFont="1" applyFill="1" applyBorder="1" applyAlignment="1">
      <alignment horizontal="left"/>
    </xf>
    <xf numFmtId="166" fontId="34" fillId="0" borderId="0" xfId="3" applyNumberFormat="1"/>
    <xf numFmtId="0" fontId="1" fillId="0" borderId="0" xfId="2"/>
    <xf numFmtId="166" fontId="0" fillId="0" borderId="0" xfId="4" applyFont="1"/>
    <xf numFmtId="0" fontId="33" fillId="0" borderId="0" xfId="2" applyFont="1" applyAlignment="1">
      <alignment wrapText="1"/>
    </xf>
    <xf numFmtId="0" fontId="1" fillId="0" borderId="0" xfId="2" applyAlignment="1">
      <alignment wrapText="1"/>
    </xf>
    <xf numFmtId="0" fontId="23" fillId="0" borderId="0" xfId="0" applyFont="1" applyBorder="1" applyAlignment="1">
      <alignment horizontal="center"/>
    </xf>
    <xf numFmtId="0" fontId="25" fillId="0" borderId="0" xfId="0" applyFont="1" applyBorder="1" applyAlignment="1">
      <alignment horizontal="left"/>
    </xf>
    <xf numFmtId="0" fontId="25" fillId="0" borderId="4" xfId="0" applyFont="1" applyBorder="1" applyAlignment="1">
      <alignment horizontal="left"/>
    </xf>
    <xf numFmtId="0" fontId="14" fillId="0" borderId="1" xfId="0" applyFont="1" applyBorder="1" applyAlignment="1" applyProtection="1">
      <alignment horizontal="left"/>
    </xf>
    <xf numFmtId="0" fontId="31" fillId="0" borderId="7" xfId="1" applyFont="1" applyBorder="1" applyAlignment="1" applyProtection="1">
      <alignment horizontal="left"/>
    </xf>
    <xf numFmtId="0" fontId="14" fillId="0" borderId="7" xfId="0" applyFont="1" applyBorder="1" applyAlignment="1" applyProtection="1">
      <alignment horizontal="left"/>
    </xf>
    <xf numFmtId="0" fontId="14" fillId="0" borderId="0" xfId="0" applyFont="1" applyAlignment="1" applyProtection="1">
      <alignment horizontal="left"/>
    </xf>
    <xf numFmtId="0" fontId="13" fillId="8" borderId="1" xfId="0" applyFont="1" applyFill="1" applyBorder="1" applyAlignment="1" applyProtection="1">
      <alignment horizontal="left"/>
    </xf>
    <xf numFmtId="0" fontId="0" fillId="0" borderId="1" xfId="0" applyBorder="1" applyAlignment="1">
      <alignment horizontal="left"/>
    </xf>
    <xf numFmtId="0" fontId="0" fillId="0" borderId="0" xfId="0"/>
    <xf numFmtId="0" fontId="0" fillId="0" borderId="1" xfId="0" applyBorder="1" applyAlignment="1">
      <alignment horizontal="center"/>
    </xf>
    <xf numFmtId="0" fontId="13" fillId="8" borderId="1" xfId="0" applyFont="1" applyFill="1" applyBorder="1" applyAlignment="1">
      <alignment horizontal="center"/>
    </xf>
    <xf numFmtId="0" fontId="0" fillId="0" borderId="0" xfId="0" applyBorder="1" applyAlignment="1">
      <alignment horizontal="center"/>
    </xf>
    <xf numFmtId="0" fontId="0" fillId="0" borderId="0" xfId="0" applyAlignment="1">
      <alignment horizontal="center"/>
    </xf>
    <xf numFmtId="0" fontId="0" fillId="0" borderId="7" xfId="0" applyBorder="1" applyAlignment="1">
      <alignment horizontal="left"/>
    </xf>
    <xf numFmtId="0" fontId="0" fillId="0" borderId="0" xfId="0" applyAlignment="1">
      <alignment horizontal="left"/>
    </xf>
    <xf numFmtId="0" fontId="6" fillId="2" borderId="1" xfId="0" applyFont="1" applyFill="1" applyBorder="1" applyAlignment="1">
      <alignment horizontal="right" vertical="center"/>
    </xf>
    <xf numFmtId="0" fontId="35" fillId="0" borderId="0" xfId="2" applyFont="1"/>
    <xf numFmtId="0" fontId="36" fillId="2" borderId="0" xfId="0" applyFont="1" applyFill="1" applyBorder="1" applyAlignment="1" applyProtection="1">
      <alignment horizontal="left" vertical="center" readingOrder="2"/>
    </xf>
    <xf numFmtId="0" fontId="37" fillId="0" borderId="0" xfId="0" applyFont="1" applyBorder="1" applyAlignment="1">
      <alignment horizontal="center"/>
    </xf>
    <xf numFmtId="0" fontId="36" fillId="2" borderId="0" xfId="0" applyFont="1" applyFill="1" applyBorder="1" applyAlignment="1" applyProtection="1">
      <alignment horizontal="left" vertical="center"/>
    </xf>
  </cellXfs>
  <cellStyles count="5">
    <cellStyle name="Comma 2" xfId="4"/>
    <cellStyle name="Hyperlink" xfId="1" builtinId="8" customBuiltin="1"/>
    <cellStyle name="Hyperlink 2" xfId="3"/>
    <cellStyle name="Normal" xfId="0" builtinId="0"/>
    <cellStyle name="Normal 2" xfId="2"/>
  </cellStyles>
  <dxfs count="3">
    <dxf>
      <fill>
        <patternFill>
          <bgColor indexed="42"/>
        </patternFill>
      </fill>
    </dxf>
    <dxf>
      <fill>
        <patternFill>
          <bgColor indexed="43"/>
        </patternFill>
      </fill>
    </dxf>
    <dxf>
      <font>
        <condense val="0"/>
        <extend val="0"/>
      </font>
      <fill>
        <patternFill>
          <bgColor indexed="45"/>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66"/>
      <rgbColor rgb="00FF99FF"/>
      <rgbColor rgb="0053D4C9"/>
      <rgbColor rgb="006B0C00"/>
      <rgbColor rgb="00006500"/>
      <rgbColor rgb="00182C63"/>
      <rgbColor rgb="00819C00"/>
      <rgbColor rgb="00C9B783"/>
      <rgbColor rgb="00007F74"/>
      <rgbColor rgb="00F4F4F4"/>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BFEFC4"/>
      <rgbColor rgb="00FFFFB9"/>
      <rgbColor rgb="00C9DAFB"/>
      <rgbColor rgb="00FABED1"/>
      <rgbColor rgb="00F3F0E4"/>
      <rgbColor rgb="00EBEEF5"/>
      <rgbColor rgb="001849B5"/>
      <rgbColor rgb="0036ACA2"/>
      <rgbColor rgb="00F0BA00"/>
      <rgbColor rgb="00BCC5E1"/>
      <rgbColor rgb="008394C9"/>
      <rgbColor rgb="003B4E87"/>
      <rgbColor rgb="0087743B"/>
      <rgbColor rgb="00B2B2B2"/>
      <rgbColor rgb="00003366"/>
      <rgbColor rgb="00109618"/>
      <rgbColor rgb="00085108"/>
      <rgbColor rgb="00635100"/>
      <rgbColor rgb="00273359"/>
      <rgbColor rgb="00E1D8BC"/>
      <rgbColor rgb="00594C27"/>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rtl="1">
              <a:defRPr sz="1400" b="1" i="0" u="none" strike="noStrike" baseline="0">
                <a:solidFill>
                  <a:srgbClr val="000000"/>
                </a:solidFill>
                <a:latin typeface="Arial"/>
                <a:ea typeface="Arial"/>
                <a:cs typeface="Arial"/>
              </a:defRPr>
            </a:pPr>
            <a:r>
              <a:rPr lang="fa-IR"/>
              <a:t>جدول شاخص توده بدن مخصوص بالغین</a:t>
            </a:r>
            <a:endParaRPr lang="en-US"/>
          </a:p>
        </c:rich>
      </c:tx>
      <c:layout>
        <c:manualLayout>
          <c:xMode val="edge"/>
          <c:yMode val="edge"/>
          <c:x val="0.22904191616766467"/>
          <c:y val="9.4162131742385642E-3"/>
        </c:manualLayout>
      </c:layout>
      <c:overlay val="0"/>
      <c:spPr>
        <a:noFill/>
        <a:ln w="25400">
          <a:noFill/>
        </a:ln>
      </c:spPr>
    </c:title>
    <c:autoTitleDeleted val="0"/>
    <c:plotArea>
      <c:layout>
        <c:manualLayout>
          <c:layoutTarget val="inner"/>
          <c:xMode val="edge"/>
          <c:yMode val="edge"/>
          <c:x val="0.10329341317365269"/>
          <c:y val="6.7796734854517662E-2"/>
          <c:w val="0.78293413173652693"/>
          <c:h val="0.77401272292241008"/>
        </c:manualLayout>
      </c:layout>
      <c:areaChart>
        <c:grouping val="stacked"/>
        <c:varyColors val="0"/>
        <c:ser>
          <c:idx val="6"/>
          <c:order val="0"/>
          <c:tx>
            <c:v>Underweight</c:v>
          </c:tx>
          <c:spPr>
            <a:solidFill>
              <a:srgbClr val="FFFFB9"/>
            </a:solidFill>
            <a:ln w="12700">
              <a:solidFill>
                <a:srgbClr val="3B4E87"/>
              </a:solidFill>
              <a:prstDash val="solid"/>
            </a:ln>
          </c:spPr>
          <c:cat>
            <c:strRef>
              <c:f>Calculations!$D$10:$D$38</c:f>
              <c:strCache>
                <c:ptCount val="29"/>
                <c:pt idx="0">
                  <c:v>4'8"
142cm</c:v>
                </c:pt>
                <c:pt idx="1">
                  <c:v>4'9"
145</c:v>
                </c:pt>
                <c:pt idx="2">
                  <c:v>4'10"
147</c:v>
                </c:pt>
                <c:pt idx="3">
                  <c:v>4'11"
150</c:v>
                </c:pt>
                <c:pt idx="4">
                  <c:v>5'0"
152</c:v>
                </c:pt>
                <c:pt idx="5">
                  <c:v>5'1"
155</c:v>
                </c:pt>
                <c:pt idx="6">
                  <c:v>5'2"
157</c:v>
                </c:pt>
                <c:pt idx="7">
                  <c:v>5'3"
160</c:v>
                </c:pt>
                <c:pt idx="8">
                  <c:v>5'4"
163</c:v>
                </c:pt>
                <c:pt idx="9">
                  <c:v>5'5"
165</c:v>
                </c:pt>
                <c:pt idx="10">
                  <c:v>5'6"
168</c:v>
                </c:pt>
                <c:pt idx="11">
                  <c:v>5'7"
170</c:v>
                </c:pt>
                <c:pt idx="12">
                  <c:v>5'8"
173</c:v>
                </c:pt>
                <c:pt idx="13">
                  <c:v>5'9"
175</c:v>
                </c:pt>
                <c:pt idx="14">
                  <c:v>5'10"
178</c:v>
                </c:pt>
                <c:pt idx="15">
                  <c:v>5'11"
180</c:v>
                </c:pt>
                <c:pt idx="16">
                  <c:v>6'0"
183</c:v>
                </c:pt>
                <c:pt idx="17">
                  <c:v>6'1"
185</c:v>
                </c:pt>
                <c:pt idx="18">
                  <c:v>6'2"
188</c:v>
                </c:pt>
                <c:pt idx="19">
                  <c:v>6'3"
191</c:v>
                </c:pt>
                <c:pt idx="20">
                  <c:v>6'4"
193</c:v>
                </c:pt>
                <c:pt idx="21">
                  <c:v>6'5"
196</c:v>
                </c:pt>
                <c:pt idx="22">
                  <c:v>6'6"
198</c:v>
                </c:pt>
                <c:pt idx="23">
                  <c:v>6'7"
201</c:v>
                </c:pt>
                <c:pt idx="24">
                  <c:v>6'8"
203</c:v>
                </c:pt>
                <c:pt idx="25">
                  <c:v>6'9"
206</c:v>
                </c:pt>
                <c:pt idx="26">
                  <c:v>6'10"
208</c:v>
                </c:pt>
                <c:pt idx="27">
                  <c:v>6'11"
211</c:v>
                </c:pt>
                <c:pt idx="28">
                  <c:v>7'0"
213cm</c:v>
                </c:pt>
              </c:strCache>
            </c:strRef>
          </c:cat>
          <c:val>
            <c:numRef>
              <c:f>Calculations!$F$10:$F$38</c:f>
              <c:numCache>
                <c:formatCode>0.00</c:formatCode>
                <c:ptCount val="29"/>
                <c:pt idx="0">
                  <c:v>82.526315789473685</c:v>
                </c:pt>
                <c:pt idx="1">
                  <c:v>85.5</c:v>
                </c:pt>
                <c:pt idx="2">
                  <c:v>88.526315789473685</c:v>
                </c:pt>
                <c:pt idx="3">
                  <c:v>91.60526315789474</c:v>
                </c:pt>
                <c:pt idx="4">
                  <c:v>94.736842105263165</c:v>
                </c:pt>
                <c:pt idx="5">
                  <c:v>97.921052631578945</c:v>
                </c:pt>
                <c:pt idx="6">
                  <c:v>101.15789473684211</c:v>
                </c:pt>
                <c:pt idx="7">
                  <c:v>104.44736842105263</c:v>
                </c:pt>
                <c:pt idx="8">
                  <c:v>107.78947368421052</c:v>
                </c:pt>
                <c:pt idx="9">
                  <c:v>111.18421052631579</c:v>
                </c:pt>
                <c:pt idx="10">
                  <c:v>114.63157894736842</c:v>
                </c:pt>
                <c:pt idx="11">
                  <c:v>118.13157894736842</c:v>
                </c:pt>
                <c:pt idx="12">
                  <c:v>121.68421052631579</c:v>
                </c:pt>
                <c:pt idx="13">
                  <c:v>125.28947368421052</c:v>
                </c:pt>
                <c:pt idx="14">
                  <c:v>128.94736842105263</c:v>
                </c:pt>
                <c:pt idx="15">
                  <c:v>132.65789473684211</c:v>
                </c:pt>
                <c:pt idx="16">
                  <c:v>136.42105263157896</c:v>
                </c:pt>
                <c:pt idx="17">
                  <c:v>140.23684210526315</c:v>
                </c:pt>
                <c:pt idx="18">
                  <c:v>144.10526315789474</c:v>
                </c:pt>
                <c:pt idx="19">
                  <c:v>148.02631578947367</c:v>
                </c:pt>
                <c:pt idx="20">
                  <c:v>152</c:v>
                </c:pt>
                <c:pt idx="21">
                  <c:v>156.02631578947367</c:v>
                </c:pt>
                <c:pt idx="22">
                  <c:v>160.10526315789474</c:v>
                </c:pt>
                <c:pt idx="23">
                  <c:v>164.23684210526315</c:v>
                </c:pt>
                <c:pt idx="24">
                  <c:v>168.42105263157896</c:v>
                </c:pt>
                <c:pt idx="25">
                  <c:v>172.65789473684211</c:v>
                </c:pt>
                <c:pt idx="26">
                  <c:v>176.94736842105263</c:v>
                </c:pt>
                <c:pt idx="27">
                  <c:v>181.28947368421052</c:v>
                </c:pt>
                <c:pt idx="28">
                  <c:v>185.68421052631578</c:v>
                </c:pt>
              </c:numCache>
            </c:numRef>
          </c:val>
          <c:extLst xmlns:c16r2="http://schemas.microsoft.com/office/drawing/2015/06/chart">
            <c:ext xmlns:c16="http://schemas.microsoft.com/office/drawing/2014/chart" uri="{C3380CC4-5D6E-409C-BE32-E72D297353CC}">
              <c16:uniqueId val="{00000000-70FF-4D84-89E3-E3D5098A872B}"/>
            </c:ext>
          </c:extLst>
        </c:ser>
        <c:ser>
          <c:idx val="0"/>
          <c:order val="1"/>
          <c:tx>
            <c:v>BMI 18.5-25</c:v>
          </c:tx>
          <c:spPr>
            <a:solidFill>
              <a:srgbClr val="BFEFC4"/>
            </a:solidFill>
            <a:ln w="12700">
              <a:solidFill>
                <a:srgbClr val="3B4E87"/>
              </a:solidFill>
              <a:prstDash val="solid"/>
            </a:ln>
          </c:spPr>
          <c:cat>
            <c:strRef>
              <c:f>Calculations!$D$10:$D$38</c:f>
              <c:strCache>
                <c:ptCount val="29"/>
                <c:pt idx="0">
                  <c:v>4'8"
142cm</c:v>
                </c:pt>
                <c:pt idx="1">
                  <c:v>4'9"
145</c:v>
                </c:pt>
                <c:pt idx="2">
                  <c:v>4'10"
147</c:v>
                </c:pt>
                <c:pt idx="3">
                  <c:v>4'11"
150</c:v>
                </c:pt>
                <c:pt idx="4">
                  <c:v>5'0"
152</c:v>
                </c:pt>
                <c:pt idx="5">
                  <c:v>5'1"
155</c:v>
                </c:pt>
                <c:pt idx="6">
                  <c:v>5'2"
157</c:v>
                </c:pt>
                <c:pt idx="7">
                  <c:v>5'3"
160</c:v>
                </c:pt>
                <c:pt idx="8">
                  <c:v>5'4"
163</c:v>
                </c:pt>
                <c:pt idx="9">
                  <c:v>5'5"
165</c:v>
                </c:pt>
                <c:pt idx="10">
                  <c:v>5'6"
168</c:v>
                </c:pt>
                <c:pt idx="11">
                  <c:v>5'7"
170</c:v>
                </c:pt>
                <c:pt idx="12">
                  <c:v>5'8"
173</c:v>
                </c:pt>
                <c:pt idx="13">
                  <c:v>5'9"
175</c:v>
                </c:pt>
                <c:pt idx="14">
                  <c:v>5'10"
178</c:v>
                </c:pt>
                <c:pt idx="15">
                  <c:v>5'11"
180</c:v>
                </c:pt>
                <c:pt idx="16">
                  <c:v>6'0"
183</c:v>
                </c:pt>
                <c:pt idx="17">
                  <c:v>6'1"
185</c:v>
                </c:pt>
                <c:pt idx="18">
                  <c:v>6'2"
188</c:v>
                </c:pt>
                <c:pt idx="19">
                  <c:v>6'3"
191</c:v>
                </c:pt>
                <c:pt idx="20">
                  <c:v>6'4"
193</c:v>
                </c:pt>
                <c:pt idx="21">
                  <c:v>6'5"
196</c:v>
                </c:pt>
                <c:pt idx="22">
                  <c:v>6'6"
198</c:v>
                </c:pt>
                <c:pt idx="23">
                  <c:v>6'7"
201</c:v>
                </c:pt>
                <c:pt idx="24">
                  <c:v>6'8"
203</c:v>
                </c:pt>
                <c:pt idx="25">
                  <c:v>6'9"
206</c:v>
                </c:pt>
                <c:pt idx="26">
                  <c:v>6'10"
208</c:v>
                </c:pt>
                <c:pt idx="27">
                  <c:v>6'11"
211</c:v>
                </c:pt>
                <c:pt idx="28">
                  <c:v>7'0"
213cm</c:v>
                </c:pt>
              </c:strCache>
            </c:strRef>
          </c:cat>
          <c:val>
            <c:numRef>
              <c:f>Calculations!$M$10:$M$38</c:f>
              <c:numCache>
                <c:formatCode>0.00</c:formatCode>
                <c:ptCount val="29"/>
                <c:pt idx="0">
                  <c:v>28.995732574679948</c:v>
                </c:pt>
                <c:pt idx="1">
                  <c:v>30.040540540540547</c:v>
                </c:pt>
                <c:pt idx="2">
                  <c:v>31.103840682788046</c:v>
                </c:pt>
                <c:pt idx="3">
                  <c:v>32.185633001422474</c:v>
                </c:pt>
                <c:pt idx="4">
                  <c:v>33.285917496443815</c:v>
                </c:pt>
                <c:pt idx="5">
                  <c:v>34.404694167852071</c:v>
                </c:pt>
                <c:pt idx="6">
                  <c:v>35.541963015647212</c:v>
                </c:pt>
                <c:pt idx="7">
                  <c:v>36.697724039829296</c:v>
                </c:pt>
                <c:pt idx="8">
                  <c:v>37.871977240398309</c:v>
                </c:pt>
                <c:pt idx="9">
                  <c:v>39.064722617354178</c:v>
                </c:pt>
                <c:pt idx="10">
                  <c:v>40.275960170697019</c:v>
                </c:pt>
                <c:pt idx="11">
                  <c:v>41.505689900426731</c:v>
                </c:pt>
                <c:pt idx="12">
                  <c:v>42.753911806543371</c:v>
                </c:pt>
                <c:pt idx="13">
                  <c:v>44.020625889046954</c:v>
                </c:pt>
                <c:pt idx="14">
                  <c:v>45.305832147937423</c:v>
                </c:pt>
                <c:pt idx="15">
                  <c:v>46.609530583214791</c:v>
                </c:pt>
                <c:pt idx="16">
                  <c:v>47.931721194879088</c:v>
                </c:pt>
                <c:pt idx="17">
                  <c:v>49.272403982930314</c:v>
                </c:pt>
                <c:pt idx="18">
                  <c:v>50.631578947368411</c:v>
                </c:pt>
                <c:pt idx="19">
                  <c:v>52.009246088193464</c:v>
                </c:pt>
                <c:pt idx="20">
                  <c:v>53.405405405405418</c:v>
                </c:pt>
                <c:pt idx="21">
                  <c:v>54.820056899004271</c:v>
                </c:pt>
                <c:pt idx="22">
                  <c:v>56.253200568990053</c:v>
                </c:pt>
                <c:pt idx="23">
                  <c:v>57.704836415362735</c:v>
                </c:pt>
                <c:pt idx="24">
                  <c:v>59.174964438122316</c:v>
                </c:pt>
                <c:pt idx="25">
                  <c:v>60.663584637268855</c:v>
                </c:pt>
                <c:pt idx="26">
                  <c:v>62.170697012802265</c:v>
                </c:pt>
                <c:pt idx="27">
                  <c:v>63.696301564722631</c:v>
                </c:pt>
                <c:pt idx="28">
                  <c:v>65.24039829302987</c:v>
                </c:pt>
              </c:numCache>
            </c:numRef>
          </c:val>
          <c:extLst xmlns:c16r2="http://schemas.microsoft.com/office/drawing/2015/06/chart">
            <c:ext xmlns:c16="http://schemas.microsoft.com/office/drawing/2014/chart" uri="{C3380CC4-5D6E-409C-BE32-E72D297353CC}">
              <c16:uniqueId val="{00000001-70FF-4D84-89E3-E3D5098A872B}"/>
            </c:ext>
          </c:extLst>
        </c:ser>
        <c:ser>
          <c:idx val="1"/>
          <c:order val="2"/>
          <c:tx>
            <c:v>Overweight</c:v>
          </c:tx>
          <c:spPr>
            <a:solidFill>
              <a:srgbClr val="FFFFB9"/>
            </a:solidFill>
            <a:ln w="12700">
              <a:solidFill>
                <a:srgbClr val="3B4E87"/>
              </a:solidFill>
              <a:prstDash val="solid"/>
            </a:ln>
          </c:spPr>
          <c:cat>
            <c:strRef>
              <c:f>Calculations!$D$10:$D$38</c:f>
              <c:strCache>
                <c:ptCount val="29"/>
                <c:pt idx="0">
                  <c:v>4'8"
142cm</c:v>
                </c:pt>
                <c:pt idx="1">
                  <c:v>4'9"
145</c:v>
                </c:pt>
                <c:pt idx="2">
                  <c:v>4'10"
147</c:v>
                </c:pt>
                <c:pt idx="3">
                  <c:v>4'11"
150</c:v>
                </c:pt>
                <c:pt idx="4">
                  <c:v>5'0"
152</c:v>
                </c:pt>
                <c:pt idx="5">
                  <c:v>5'1"
155</c:v>
                </c:pt>
                <c:pt idx="6">
                  <c:v>5'2"
157</c:v>
                </c:pt>
                <c:pt idx="7">
                  <c:v>5'3"
160</c:v>
                </c:pt>
                <c:pt idx="8">
                  <c:v>5'4"
163</c:v>
                </c:pt>
                <c:pt idx="9">
                  <c:v>5'5"
165</c:v>
                </c:pt>
                <c:pt idx="10">
                  <c:v>5'6"
168</c:v>
                </c:pt>
                <c:pt idx="11">
                  <c:v>5'7"
170</c:v>
                </c:pt>
                <c:pt idx="12">
                  <c:v>5'8"
173</c:v>
                </c:pt>
                <c:pt idx="13">
                  <c:v>5'9"
175</c:v>
                </c:pt>
                <c:pt idx="14">
                  <c:v>5'10"
178</c:v>
                </c:pt>
                <c:pt idx="15">
                  <c:v>5'11"
180</c:v>
                </c:pt>
                <c:pt idx="16">
                  <c:v>6'0"
183</c:v>
                </c:pt>
                <c:pt idx="17">
                  <c:v>6'1"
185</c:v>
                </c:pt>
                <c:pt idx="18">
                  <c:v>6'2"
188</c:v>
                </c:pt>
                <c:pt idx="19">
                  <c:v>6'3"
191</c:v>
                </c:pt>
                <c:pt idx="20">
                  <c:v>6'4"
193</c:v>
                </c:pt>
                <c:pt idx="21">
                  <c:v>6'5"
196</c:v>
                </c:pt>
                <c:pt idx="22">
                  <c:v>6'6"
198</c:v>
                </c:pt>
                <c:pt idx="23">
                  <c:v>6'7"
201</c:v>
                </c:pt>
                <c:pt idx="24">
                  <c:v>6'8"
203</c:v>
                </c:pt>
                <c:pt idx="25">
                  <c:v>6'9"
206</c:v>
                </c:pt>
                <c:pt idx="26">
                  <c:v>6'10"
208</c:v>
                </c:pt>
                <c:pt idx="27">
                  <c:v>6'11"
211</c:v>
                </c:pt>
                <c:pt idx="28">
                  <c:v>7'0"
213cm</c:v>
                </c:pt>
              </c:strCache>
            </c:strRef>
          </c:cat>
          <c:val>
            <c:numRef>
              <c:f>Calculations!$N$10:$N$38</c:f>
              <c:numCache>
                <c:formatCode>0.00</c:formatCode>
                <c:ptCount val="29"/>
                <c:pt idx="0">
                  <c:v>22.304409672830715</c:v>
                </c:pt>
                <c:pt idx="1">
                  <c:v>23.108108108108098</c:v>
                </c:pt>
                <c:pt idx="2">
                  <c:v>23.926031294452358</c:v>
                </c:pt>
                <c:pt idx="3">
                  <c:v>24.758179231863437</c:v>
                </c:pt>
                <c:pt idx="4">
                  <c:v>25.604551920341379</c:v>
                </c:pt>
                <c:pt idx="5">
                  <c:v>26.465149359886198</c:v>
                </c:pt>
                <c:pt idx="6">
                  <c:v>27.339971550497864</c:v>
                </c:pt>
                <c:pt idx="7">
                  <c:v>28.229018492176408</c:v>
                </c:pt>
                <c:pt idx="8">
                  <c:v>29.132290184921743</c:v>
                </c:pt>
                <c:pt idx="9">
                  <c:v>30.049786628734012</c:v>
                </c:pt>
                <c:pt idx="10">
                  <c:v>30.981507823613072</c:v>
                </c:pt>
                <c:pt idx="11">
                  <c:v>31.927453769559037</c:v>
                </c:pt>
                <c:pt idx="12">
                  <c:v>32.88762446657185</c:v>
                </c:pt>
                <c:pt idx="13">
                  <c:v>33.862019914651484</c:v>
                </c:pt>
                <c:pt idx="14">
                  <c:v>34.850640113797994</c:v>
                </c:pt>
                <c:pt idx="15">
                  <c:v>35.85348506401138</c:v>
                </c:pt>
                <c:pt idx="16">
                  <c:v>36.870554765291587</c:v>
                </c:pt>
                <c:pt idx="17">
                  <c:v>37.90184921763867</c:v>
                </c:pt>
                <c:pt idx="18">
                  <c:v>38.94736842105263</c:v>
                </c:pt>
                <c:pt idx="19">
                  <c:v>40.007112375533438</c:v>
                </c:pt>
                <c:pt idx="20">
                  <c:v>41.081081081081066</c:v>
                </c:pt>
                <c:pt idx="21">
                  <c:v>42.1692745376956</c:v>
                </c:pt>
                <c:pt idx="22">
                  <c:v>43.271692745376924</c:v>
                </c:pt>
                <c:pt idx="23">
                  <c:v>44.388335704125154</c:v>
                </c:pt>
                <c:pt idx="24">
                  <c:v>45.519203413940232</c:v>
                </c:pt>
                <c:pt idx="25">
                  <c:v>46.664295874822159</c:v>
                </c:pt>
                <c:pt idx="26">
                  <c:v>47.82361308677099</c:v>
                </c:pt>
                <c:pt idx="27">
                  <c:v>48.997155049786642</c:v>
                </c:pt>
                <c:pt idx="28">
                  <c:v>50.184921763869141</c:v>
                </c:pt>
              </c:numCache>
            </c:numRef>
          </c:val>
          <c:extLst xmlns:c16r2="http://schemas.microsoft.com/office/drawing/2015/06/chart">
            <c:ext xmlns:c16="http://schemas.microsoft.com/office/drawing/2014/chart" uri="{C3380CC4-5D6E-409C-BE32-E72D297353CC}">
              <c16:uniqueId val="{00000002-70FF-4D84-89E3-E3D5098A872B}"/>
            </c:ext>
          </c:extLst>
        </c:ser>
        <c:dLbls>
          <c:showLegendKey val="0"/>
          <c:showVal val="0"/>
          <c:showCatName val="0"/>
          <c:showSerName val="0"/>
          <c:showPercent val="0"/>
          <c:showBubbleSize val="0"/>
        </c:dLbls>
        <c:axId val="-623092720"/>
        <c:axId val="-623091632"/>
      </c:areaChart>
      <c:lineChart>
        <c:grouping val="standard"/>
        <c:varyColors val="0"/>
        <c:ser>
          <c:idx val="7"/>
          <c:order val="3"/>
          <c:tx>
            <c:v>V_Major_Gridlines</c:v>
          </c:tx>
          <c:spPr>
            <a:ln w="19050">
              <a:noFill/>
            </a:ln>
          </c:spPr>
          <c:marker>
            <c:symbol val="none"/>
          </c:marker>
          <c:errBars>
            <c:errDir val="y"/>
            <c:errBarType val="plus"/>
            <c:errValType val="fixedVal"/>
            <c:noEndCap val="1"/>
            <c:val val="300"/>
            <c:spPr>
              <a:ln w="12700">
                <a:solidFill>
                  <a:schemeClr val="bg1">
                    <a:lumMod val="65000"/>
                  </a:schemeClr>
                </a:solidFill>
                <a:prstDash val="solid"/>
              </a:ln>
            </c:spPr>
          </c:errBars>
          <c:cat>
            <c:strRef>
              <c:f>Calculations!$D$10:$D$38</c:f>
              <c:strCache>
                <c:ptCount val="29"/>
                <c:pt idx="0">
                  <c:v>4'8"
142cm</c:v>
                </c:pt>
                <c:pt idx="1">
                  <c:v>4'9"
145</c:v>
                </c:pt>
                <c:pt idx="2">
                  <c:v>4'10"
147</c:v>
                </c:pt>
                <c:pt idx="3">
                  <c:v>4'11"
150</c:v>
                </c:pt>
                <c:pt idx="4">
                  <c:v>5'0"
152</c:v>
                </c:pt>
                <c:pt idx="5">
                  <c:v>5'1"
155</c:v>
                </c:pt>
                <c:pt idx="6">
                  <c:v>5'2"
157</c:v>
                </c:pt>
                <c:pt idx="7">
                  <c:v>5'3"
160</c:v>
                </c:pt>
                <c:pt idx="8">
                  <c:v>5'4"
163</c:v>
                </c:pt>
                <c:pt idx="9">
                  <c:v>5'5"
165</c:v>
                </c:pt>
                <c:pt idx="10">
                  <c:v>5'6"
168</c:v>
                </c:pt>
                <c:pt idx="11">
                  <c:v>5'7"
170</c:v>
                </c:pt>
                <c:pt idx="12">
                  <c:v>5'8"
173</c:v>
                </c:pt>
                <c:pt idx="13">
                  <c:v>5'9"
175</c:v>
                </c:pt>
                <c:pt idx="14">
                  <c:v>5'10"
178</c:v>
                </c:pt>
                <c:pt idx="15">
                  <c:v>5'11"
180</c:v>
                </c:pt>
                <c:pt idx="16">
                  <c:v>6'0"
183</c:v>
                </c:pt>
                <c:pt idx="17">
                  <c:v>6'1"
185</c:v>
                </c:pt>
                <c:pt idx="18">
                  <c:v>6'2"
188</c:v>
                </c:pt>
                <c:pt idx="19">
                  <c:v>6'3"
191</c:v>
                </c:pt>
                <c:pt idx="20">
                  <c:v>6'4"
193</c:v>
                </c:pt>
                <c:pt idx="21">
                  <c:v>6'5"
196</c:v>
                </c:pt>
                <c:pt idx="22">
                  <c:v>6'6"
198</c:v>
                </c:pt>
                <c:pt idx="23">
                  <c:v>6'7"
201</c:v>
                </c:pt>
                <c:pt idx="24">
                  <c:v>6'8"
203</c:v>
                </c:pt>
                <c:pt idx="25">
                  <c:v>6'9"
206</c:v>
                </c:pt>
                <c:pt idx="26">
                  <c:v>6'10"
208</c:v>
                </c:pt>
                <c:pt idx="27">
                  <c:v>6'11"
211</c:v>
                </c:pt>
                <c:pt idx="28">
                  <c:v>7'0"
213cm</c:v>
                </c:pt>
              </c:strCache>
            </c:strRef>
          </c:cat>
          <c:val>
            <c:numRef>
              <c:f>Calculations!$P$10:$P$38</c:f>
              <c:numCache>
                <c:formatCode>General</c:formatCode>
                <c:ptCount val="29"/>
                <c:pt idx="2">
                  <c:v>40</c:v>
                </c:pt>
                <c:pt idx="4">
                  <c:v>40</c:v>
                </c:pt>
                <c:pt idx="6">
                  <c:v>40</c:v>
                </c:pt>
                <c:pt idx="8">
                  <c:v>40</c:v>
                </c:pt>
                <c:pt idx="10">
                  <c:v>40</c:v>
                </c:pt>
                <c:pt idx="12">
                  <c:v>40</c:v>
                </c:pt>
                <c:pt idx="14">
                  <c:v>40</c:v>
                </c:pt>
                <c:pt idx="16">
                  <c:v>40</c:v>
                </c:pt>
                <c:pt idx="18">
                  <c:v>40</c:v>
                </c:pt>
                <c:pt idx="20">
                  <c:v>40</c:v>
                </c:pt>
                <c:pt idx="22">
                  <c:v>40</c:v>
                </c:pt>
                <c:pt idx="24">
                  <c:v>40</c:v>
                </c:pt>
                <c:pt idx="26">
                  <c:v>40</c:v>
                </c:pt>
                <c:pt idx="28">
                  <c:v>40</c:v>
                </c:pt>
              </c:numCache>
            </c:numRef>
          </c:val>
          <c:smooth val="0"/>
          <c:extLst xmlns:c16r2="http://schemas.microsoft.com/office/drawing/2015/06/chart">
            <c:ext xmlns:c16="http://schemas.microsoft.com/office/drawing/2014/chart" uri="{C3380CC4-5D6E-409C-BE32-E72D297353CC}">
              <c16:uniqueId val="{00000003-70FF-4D84-89E3-E3D5098A872B}"/>
            </c:ext>
          </c:extLst>
        </c:ser>
        <c:ser>
          <c:idx val="8"/>
          <c:order val="4"/>
          <c:tx>
            <c:v>V_Minor_Gridlines</c:v>
          </c:tx>
          <c:spPr>
            <a:ln w="19050">
              <a:noFill/>
            </a:ln>
          </c:spPr>
          <c:marker>
            <c:symbol val="none"/>
          </c:marker>
          <c:errBars>
            <c:errDir val="y"/>
            <c:errBarType val="plus"/>
            <c:errValType val="fixedVal"/>
            <c:noEndCap val="1"/>
            <c:val val="300"/>
            <c:spPr>
              <a:ln w="12700">
                <a:solidFill>
                  <a:schemeClr val="bg1">
                    <a:lumMod val="65000"/>
                  </a:schemeClr>
                </a:solidFill>
                <a:prstDash val="sysDash"/>
              </a:ln>
            </c:spPr>
          </c:errBars>
          <c:cat>
            <c:strRef>
              <c:f>Calculations!$D$10:$D$38</c:f>
              <c:strCache>
                <c:ptCount val="29"/>
                <c:pt idx="0">
                  <c:v>4'8"
142cm</c:v>
                </c:pt>
                <c:pt idx="1">
                  <c:v>4'9"
145</c:v>
                </c:pt>
                <c:pt idx="2">
                  <c:v>4'10"
147</c:v>
                </c:pt>
                <c:pt idx="3">
                  <c:v>4'11"
150</c:v>
                </c:pt>
                <c:pt idx="4">
                  <c:v>5'0"
152</c:v>
                </c:pt>
                <c:pt idx="5">
                  <c:v>5'1"
155</c:v>
                </c:pt>
                <c:pt idx="6">
                  <c:v>5'2"
157</c:v>
                </c:pt>
                <c:pt idx="7">
                  <c:v>5'3"
160</c:v>
                </c:pt>
                <c:pt idx="8">
                  <c:v>5'4"
163</c:v>
                </c:pt>
                <c:pt idx="9">
                  <c:v>5'5"
165</c:v>
                </c:pt>
                <c:pt idx="10">
                  <c:v>5'6"
168</c:v>
                </c:pt>
                <c:pt idx="11">
                  <c:v>5'7"
170</c:v>
                </c:pt>
                <c:pt idx="12">
                  <c:v>5'8"
173</c:v>
                </c:pt>
                <c:pt idx="13">
                  <c:v>5'9"
175</c:v>
                </c:pt>
                <c:pt idx="14">
                  <c:v>5'10"
178</c:v>
                </c:pt>
                <c:pt idx="15">
                  <c:v>5'11"
180</c:v>
                </c:pt>
                <c:pt idx="16">
                  <c:v>6'0"
183</c:v>
                </c:pt>
                <c:pt idx="17">
                  <c:v>6'1"
185</c:v>
                </c:pt>
                <c:pt idx="18">
                  <c:v>6'2"
188</c:v>
                </c:pt>
                <c:pt idx="19">
                  <c:v>6'3"
191</c:v>
                </c:pt>
                <c:pt idx="20">
                  <c:v>6'4"
193</c:v>
                </c:pt>
                <c:pt idx="21">
                  <c:v>6'5"
196</c:v>
                </c:pt>
                <c:pt idx="22">
                  <c:v>6'6"
198</c:v>
                </c:pt>
                <c:pt idx="23">
                  <c:v>6'7"
201</c:v>
                </c:pt>
                <c:pt idx="24">
                  <c:v>6'8"
203</c:v>
                </c:pt>
                <c:pt idx="25">
                  <c:v>6'9"
206</c:v>
                </c:pt>
                <c:pt idx="26">
                  <c:v>6'10"
208</c:v>
                </c:pt>
                <c:pt idx="27">
                  <c:v>6'11"
211</c:v>
                </c:pt>
                <c:pt idx="28">
                  <c:v>7'0"
213cm</c:v>
                </c:pt>
              </c:strCache>
            </c:strRef>
          </c:cat>
          <c:val>
            <c:numRef>
              <c:f>Calculations!$Q$10:$Q$38</c:f>
              <c:numCache>
                <c:formatCode>General</c:formatCode>
                <c:ptCount val="29"/>
                <c:pt idx="1">
                  <c:v>40</c:v>
                </c:pt>
                <c:pt idx="3">
                  <c:v>40</c:v>
                </c:pt>
                <c:pt idx="5">
                  <c:v>40</c:v>
                </c:pt>
                <c:pt idx="7">
                  <c:v>40</c:v>
                </c:pt>
                <c:pt idx="9">
                  <c:v>40</c:v>
                </c:pt>
                <c:pt idx="11">
                  <c:v>40</c:v>
                </c:pt>
                <c:pt idx="13">
                  <c:v>40</c:v>
                </c:pt>
                <c:pt idx="15">
                  <c:v>40</c:v>
                </c:pt>
                <c:pt idx="17">
                  <c:v>40</c:v>
                </c:pt>
                <c:pt idx="19">
                  <c:v>40</c:v>
                </c:pt>
                <c:pt idx="21">
                  <c:v>40</c:v>
                </c:pt>
                <c:pt idx="23">
                  <c:v>40</c:v>
                </c:pt>
                <c:pt idx="25">
                  <c:v>40</c:v>
                </c:pt>
                <c:pt idx="27">
                  <c:v>40</c:v>
                </c:pt>
              </c:numCache>
            </c:numRef>
          </c:val>
          <c:smooth val="0"/>
          <c:extLst xmlns:c16r2="http://schemas.microsoft.com/office/drawing/2015/06/chart">
            <c:ext xmlns:c16="http://schemas.microsoft.com/office/drawing/2014/chart" uri="{C3380CC4-5D6E-409C-BE32-E72D297353CC}">
              <c16:uniqueId val="{00000004-70FF-4D84-89E3-E3D5098A872B}"/>
            </c:ext>
          </c:extLst>
        </c:ser>
        <c:ser>
          <c:idx val="2"/>
          <c:order val="8"/>
          <c:tx>
            <c:strRef>
              <c:f>Calculations!$F$9</c:f>
              <c:strCache>
                <c:ptCount val="1"/>
                <c:pt idx="0">
                  <c:v>BMI 18.5</c:v>
                </c:pt>
              </c:strCache>
            </c:strRef>
          </c:tx>
          <c:spPr>
            <a:ln w="19050">
              <a:noFill/>
            </a:ln>
          </c:spPr>
          <c:marker>
            <c:symbol val="none"/>
          </c:marker>
          <c:dLbls>
            <c:dLbl>
              <c:idx val="25"/>
              <c:layout/>
              <c:tx>
                <c:rich>
                  <a:bodyPr/>
                  <a:lstStyle/>
                  <a:p>
                    <a:pPr>
                      <a:defRPr sz="1200" b="0" i="0" u="none" strike="noStrike" baseline="0">
                        <a:solidFill>
                          <a:srgbClr val="000000"/>
                        </a:solidFill>
                        <a:latin typeface="Arial"/>
                        <a:ea typeface="Arial"/>
                        <a:cs typeface="Arial"/>
                      </a:defRPr>
                    </a:pPr>
                    <a:r>
                      <a:rPr lang="en-US"/>
                      <a:t>18.5</a:t>
                    </a:r>
                  </a:p>
                </c:rich>
              </c:tx>
              <c:spPr>
                <a:noFill/>
                <a:ln w="25400">
                  <a:noFill/>
                </a:ln>
              </c:spPr>
              <c:dLblPos val="ct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5-70FF-4D84-89E3-E3D5098A872B}"/>
                </c:ext>
                <c:ext xmlns:c15="http://schemas.microsoft.com/office/drawing/2012/chart" uri="{CE6537A1-D6FC-4f65-9D91-7224C49458BB}">
                  <c15:layout/>
                </c:ext>
              </c:extLst>
            </c:dLbl>
            <c:spPr>
              <a:noFill/>
              <a:ln>
                <a:noFill/>
              </a:ln>
              <a:effectLst/>
            </c:sp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0"/>
              </c:ext>
            </c:extLst>
          </c:dLbls>
          <c:val>
            <c:numRef>
              <c:f>Calculations!$F$10:$F$38</c:f>
              <c:numCache>
                <c:formatCode>0.00</c:formatCode>
                <c:ptCount val="29"/>
                <c:pt idx="0">
                  <c:v>82.526315789473685</c:v>
                </c:pt>
                <c:pt idx="1">
                  <c:v>85.5</c:v>
                </c:pt>
                <c:pt idx="2">
                  <c:v>88.526315789473685</c:v>
                </c:pt>
                <c:pt idx="3">
                  <c:v>91.60526315789474</c:v>
                </c:pt>
                <c:pt idx="4">
                  <c:v>94.736842105263165</c:v>
                </c:pt>
                <c:pt idx="5">
                  <c:v>97.921052631578945</c:v>
                </c:pt>
                <c:pt idx="6">
                  <c:v>101.15789473684211</c:v>
                </c:pt>
                <c:pt idx="7">
                  <c:v>104.44736842105263</c:v>
                </c:pt>
                <c:pt idx="8">
                  <c:v>107.78947368421052</c:v>
                </c:pt>
                <c:pt idx="9">
                  <c:v>111.18421052631579</c:v>
                </c:pt>
                <c:pt idx="10">
                  <c:v>114.63157894736842</c:v>
                </c:pt>
                <c:pt idx="11">
                  <c:v>118.13157894736842</c:v>
                </c:pt>
                <c:pt idx="12">
                  <c:v>121.68421052631579</c:v>
                </c:pt>
                <c:pt idx="13">
                  <c:v>125.28947368421052</c:v>
                </c:pt>
                <c:pt idx="14">
                  <c:v>128.94736842105263</c:v>
                </c:pt>
                <c:pt idx="15">
                  <c:v>132.65789473684211</c:v>
                </c:pt>
                <c:pt idx="16">
                  <c:v>136.42105263157896</c:v>
                </c:pt>
                <c:pt idx="17">
                  <c:v>140.23684210526315</c:v>
                </c:pt>
                <c:pt idx="18">
                  <c:v>144.10526315789474</c:v>
                </c:pt>
                <c:pt idx="19">
                  <c:v>148.02631578947367</c:v>
                </c:pt>
                <c:pt idx="20">
                  <c:v>152</c:v>
                </c:pt>
                <c:pt idx="21">
                  <c:v>156.02631578947367</c:v>
                </c:pt>
                <c:pt idx="22">
                  <c:v>160.10526315789474</c:v>
                </c:pt>
                <c:pt idx="23">
                  <c:v>164.23684210526315</c:v>
                </c:pt>
                <c:pt idx="24">
                  <c:v>168.42105263157896</c:v>
                </c:pt>
                <c:pt idx="25">
                  <c:v>172.65789473684211</c:v>
                </c:pt>
                <c:pt idx="26">
                  <c:v>176.94736842105263</c:v>
                </c:pt>
                <c:pt idx="27">
                  <c:v>181.28947368421052</c:v>
                </c:pt>
                <c:pt idx="28">
                  <c:v>185.68421052631578</c:v>
                </c:pt>
              </c:numCache>
            </c:numRef>
          </c:val>
          <c:smooth val="0"/>
          <c:extLst xmlns:c16r2="http://schemas.microsoft.com/office/drawing/2015/06/chart">
            <c:ext xmlns:c16="http://schemas.microsoft.com/office/drawing/2014/chart" uri="{C3380CC4-5D6E-409C-BE32-E72D297353CC}">
              <c16:uniqueId val="{00000006-70FF-4D84-89E3-E3D5098A872B}"/>
            </c:ext>
          </c:extLst>
        </c:ser>
        <c:ser>
          <c:idx val="3"/>
          <c:order val="9"/>
          <c:tx>
            <c:strRef>
              <c:f>Calculations!$H$9</c:f>
              <c:strCache>
                <c:ptCount val="1"/>
                <c:pt idx="0">
                  <c:v>BMI 25</c:v>
                </c:pt>
              </c:strCache>
            </c:strRef>
          </c:tx>
          <c:spPr>
            <a:ln w="19050">
              <a:noFill/>
            </a:ln>
          </c:spPr>
          <c:marker>
            <c:symbol val="none"/>
          </c:marker>
          <c:dLbls>
            <c:dLbl>
              <c:idx val="21"/>
              <c:layout/>
              <c:tx>
                <c:rich>
                  <a:bodyPr/>
                  <a:lstStyle/>
                  <a:p>
                    <a:pPr>
                      <a:defRPr sz="1200" b="0" i="0" u="none" strike="noStrike" baseline="0">
                        <a:solidFill>
                          <a:srgbClr val="000000"/>
                        </a:solidFill>
                        <a:latin typeface="Arial"/>
                        <a:ea typeface="Arial"/>
                        <a:cs typeface="Arial"/>
                      </a:defRPr>
                    </a:pPr>
                    <a:r>
                      <a:rPr lang="en-US"/>
                      <a:t>25</a:t>
                    </a:r>
                  </a:p>
                </c:rich>
              </c:tx>
              <c:spPr>
                <a:noFill/>
                <a:ln w="25400">
                  <a:noFill/>
                </a:ln>
              </c:spPr>
              <c:dLblPos val="ct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70FF-4D84-89E3-E3D5098A872B}"/>
                </c:ext>
                <c:ext xmlns:c15="http://schemas.microsoft.com/office/drawing/2012/chart" uri="{CE6537A1-D6FC-4f65-9D91-7224C49458BB}">
                  <c15:layout/>
                </c:ext>
              </c:extLst>
            </c:dLbl>
            <c:spPr>
              <a:noFill/>
              <a:ln>
                <a:noFill/>
              </a:ln>
              <a:effectLst/>
            </c:sp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0"/>
              </c:ext>
            </c:extLst>
          </c:dLbls>
          <c:val>
            <c:numRef>
              <c:f>Calculations!$H$10:$H$38</c:f>
              <c:numCache>
                <c:formatCode>0.00</c:formatCode>
                <c:ptCount val="29"/>
                <c:pt idx="0">
                  <c:v>111.52204836415363</c:v>
                </c:pt>
                <c:pt idx="1">
                  <c:v>115.54054054054055</c:v>
                </c:pt>
                <c:pt idx="2">
                  <c:v>119.63015647226173</c:v>
                </c:pt>
                <c:pt idx="3">
                  <c:v>123.79089615931721</c:v>
                </c:pt>
                <c:pt idx="4">
                  <c:v>128.02275960170698</c:v>
                </c:pt>
                <c:pt idx="5">
                  <c:v>132.32574679943102</c:v>
                </c:pt>
                <c:pt idx="6">
                  <c:v>136.69985775248932</c:v>
                </c:pt>
                <c:pt idx="7">
                  <c:v>141.14509246088193</c:v>
                </c:pt>
                <c:pt idx="8">
                  <c:v>145.66145092460883</c:v>
                </c:pt>
                <c:pt idx="9">
                  <c:v>150.24893314366997</c:v>
                </c:pt>
                <c:pt idx="10">
                  <c:v>154.90753911806544</c:v>
                </c:pt>
                <c:pt idx="11">
                  <c:v>159.63726884779516</c:v>
                </c:pt>
                <c:pt idx="12">
                  <c:v>164.43812233285917</c:v>
                </c:pt>
                <c:pt idx="13">
                  <c:v>169.31009957325747</c:v>
                </c:pt>
                <c:pt idx="14">
                  <c:v>174.25320056899005</c:v>
                </c:pt>
                <c:pt idx="15">
                  <c:v>179.2674253200569</c:v>
                </c:pt>
                <c:pt idx="16">
                  <c:v>184.35277382645805</c:v>
                </c:pt>
                <c:pt idx="17">
                  <c:v>189.50924608819346</c:v>
                </c:pt>
                <c:pt idx="18">
                  <c:v>194.73684210526315</c:v>
                </c:pt>
                <c:pt idx="19">
                  <c:v>200.03556187766713</c:v>
                </c:pt>
                <c:pt idx="20">
                  <c:v>205.40540540540542</c:v>
                </c:pt>
                <c:pt idx="21">
                  <c:v>210.84637268847794</c:v>
                </c:pt>
                <c:pt idx="22">
                  <c:v>216.35846372688479</c:v>
                </c:pt>
                <c:pt idx="23">
                  <c:v>221.94167852062589</c:v>
                </c:pt>
                <c:pt idx="24">
                  <c:v>227.59601706970128</c:v>
                </c:pt>
                <c:pt idx="25">
                  <c:v>233.32147937411096</c:v>
                </c:pt>
                <c:pt idx="26">
                  <c:v>239.11806543385489</c:v>
                </c:pt>
                <c:pt idx="27">
                  <c:v>244.98577524893315</c:v>
                </c:pt>
                <c:pt idx="28">
                  <c:v>250.92460881934565</c:v>
                </c:pt>
              </c:numCache>
            </c:numRef>
          </c:val>
          <c:smooth val="0"/>
          <c:extLst xmlns:c16r2="http://schemas.microsoft.com/office/drawing/2015/06/chart">
            <c:ext xmlns:c16="http://schemas.microsoft.com/office/drawing/2014/chart" uri="{C3380CC4-5D6E-409C-BE32-E72D297353CC}">
              <c16:uniqueId val="{00000008-70FF-4D84-89E3-E3D5098A872B}"/>
            </c:ext>
          </c:extLst>
        </c:ser>
        <c:ser>
          <c:idx val="4"/>
          <c:order val="10"/>
          <c:tx>
            <c:strRef>
              <c:f>Calculations!$J$9</c:f>
              <c:strCache>
                <c:ptCount val="1"/>
                <c:pt idx="0">
                  <c:v>BMI 30</c:v>
                </c:pt>
              </c:strCache>
            </c:strRef>
          </c:tx>
          <c:spPr>
            <a:ln w="19050">
              <a:noFill/>
            </a:ln>
          </c:spPr>
          <c:marker>
            <c:symbol val="none"/>
          </c:marker>
          <c:dLbls>
            <c:dLbl>
              <c:idx val="17"/>
              <c:layout/>
              <c:tx>
                <c:rich>
                  <a:bodyPr/>
                  <a:lstStyle/>
                  <a:p>
                    <a:pPr>
                      <a:defRPr sz="1200" b="0" i="0" u="none" strike="noStrike" baseline="0">
                        <a:solidFill>
                          <a:srgbClr val="000000"/>
                        </a:solidFill>
                        <a:latin typeface="Arial"/>
                        <a:ea typeface="Arial"/>
                        <a:cs typeface="Arial"/>
                      </a:defRPr>
                    </a:pPr>
                    <a:r>
                      <a:rPr lang="en-US"/>
                      <a:t>30</a:t>
                    </a:r>
                  </a:p>
                </c:rich>
              </c:tx>
              <c:spPr>
                <a:noFill/>
                <a:ln w="25400">
                  <a:noFill/>
                </a:ln>
              </c:spPr>
              <c:dLblPos val="ct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70FF-4D84-89E3-E3D5098A872B}"/>
                </c:ext>
                <c:ext xmlns:c15="http://schemas.microsoft.com/office/drawing/2012/chart" uri="{CE6537A1-D6FC-4f65-9D91-7224C49458BB}">
                  <c15:layout/>
                </c:ext>
              </c:extLst>
            </c:dLbl>
            <c:spPr>
              <a:noFill/>
              <a:ln>
                <a:noFill/>
              </a:ln>
              <a:effectLst/>
            </c:sp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0"/>
              </c:ext>
            </c:extLst>
          </c:dLbls>
          <c:val>
            <c:numRef>
              <c:f>Calculations!$J$10:$J$38</c:f>
              <c:numCache>
                <c:formatCode>0.00</c:formatCode>
                <c:ptCount val="29"/>
                <c:pt idx="0">
                  <c:v>133.82645803698435</c:v>
                </c:pt>
                <c:pt idx="1">
                  <c:v>138.64864864864865</c:v>
                </c:pt>
                <c:pt idx="2">
                  <c:v>143.55618776671409</c:v>
                </c:pt>
                <c:pt idx="3">
                  <c:v>148.54907539118065</c:v>
                </c:pt>
                <c:pt idx="4">
                  <c:v>153.62731152204836</c:v>
                </c:pt>
                <c:pt idx="5">
                  <c:v>158.79089615931721</c:v>
                </c:pt>
                <c:pt idx="6">
                  <c:v>164.03982930298719</c:v>
                </c:pt>
                <c:pt idx="7">
                  <c:v>169.37411095305833</c:v>
                </c:pt>
                <c:pt idx="8">
                  <c:v>174.79374110953057</c:v>
                </c:pt>
                <c:pt idx="9">
                  <c:v>180.29871977240398</c:v>
                </c:pt>
                <c:pt idx="10">
                  <c:v>185.88904694167852</c:v>
                </c:pt>
                <c:pt idx="11">
                  <c:v>191.56472261735419</c:v>
                </c:pt>
                <c:pt idx="12">
                  <c:v>197.32574679943102</c:v>
                </c:pt>
                <c:pt idx="13">
                  <c:v>203.17211948790896</c:v>
                </c:pt>
                <c:pt idx="14">
                  <c:v>209.10384068278805</c:v>
                </c:pt>
                <c:pt idx="15">
                  <c:v>215.12091038406828</c:v>
                </c:pt>
                <c:pt idx="16">
                  <c:v>221.22332859174963</c:v>
                </c:pt>
                <c:pt idx="17">
                  <c:v>227.41109530583213</c:v>
                </c:pt>
                <c:pt idx="18">
                  <c:v>233.68421052631578</c:v>
                </c:pt>
                <c:pt idx="19">
                  <c:v>240.04267425320057</c:v>
                </c:pt>
                <c:pt idx="20">
                  <c:v>246.48648648648648</c:v>
                </c:pt>
                <c:pt idx="21">
                  <c:v>253.01564722617354</c:v>
                </c:pt>
                <c:pt idx="22">
                  <c:v>259.63015647226172</c:v>
                </c:pt>
                <c:pt idx="23">
                  <c:v>266.33001422475104</c:v>
                </c:pt>
                <c:pt idx="24">
                  <c:v>273.11522048364151</c:v>
                </c:pt>
                <c:pt idx="25">
                  <c:v>279.98577524893312</c:v>
                </c:pt>
                <c:pt idx="26">
                  <c:v>286.94167852062589</c:v>
                </c:pt>
                <c:pt idx="27">
                  <c:v>293.98293029871979</c:v>
                </c:pt>
                <c:pt idx="28">
                  <c:v>301.10953058321479</c:v>
                </c:pt>
              </c:numCache>
            </c:numRef>
          </c:val>
          <c:smooth val="0"/>
          <c:extLst xmlns:c16r2="http://schemas.microsoft.com/office/drawing/2015/06/chart">
            <c:ext xmlns:c16="http://schemas.microsoft.com/office/drawing/2014/chart" uri="{C3380CC4-5D6E-409C-BE32-E72D297353CC}">
              <c16:uniqueId val="{0000000A-70FF-4D84-89E3-E3D5098A872B}"/>
            </c:ext>
          </c:extLst>
        </c:ser>
        <c:ser>
          <c:idx val="11"/>
          <c:order val="11"/>
          <c:tx>
            <c:strRef>
              <c:f>Calculations!$G$9</c:f>
              <c:strCache>
                <c:ptCount val="1"/>
                <c:pt idx="0">
                  <c:v>BMI 22</c:v>
                </c:pt>
              </c:strCache>
            </c:strRef>
          </c:tx>
          <c:spPr>
            <a:ln w="12700">
              <a:solidFill>
                <a:srgbClr val="3B4E87"/>
              </a:solidFill>
              <a:prstDash val="sysDash"/>
            </a:ln>
          </c:spPr>
          <c:marker>
            <c:symbol val="none"/>
          </c:marker>
          <c:dLbls>
            <c:dLbl>
              <c:idx val="25"/>
              <c:layout/>
              <c:tx>
                <c:rich>
                  <a:bodyPr/>
                  <a:lstStyle/>
                  <a:p>
                    <a:pPr>
                      <a:defRPr sz="1200" b="0" i="0" u="none" strike="noStrike" baseline="0">
                        <a:solidFill>
                          <a:srgbClr val="000000"/>
                        </a:solidFill>
                        <a:latin typeface="Arial"/>
                        <a:ea typeface="Arial"/>
                        <a:cs typeface="Arial"/>
                      </a:defRPr>
                    </a:pPr>
                    <a:r>
                      <a:rPr lang="en-US"/>
                      <a:t>22</a:t>
                    </a:r>
                  </a:p>
                </c:rich>
              </c:tx>
              <c:spPr>
                <a:noFill/>
                <a:ln w="25400">
                  <a:noFill/>
                </a:ln>
              </c:spPr>
              <c:dLblPos val="ct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70FF-4D84-89E3-E3D5098A872B}"/>
                </c:ext>
                <c:ext xmlns:c15="http://schemas.microsoft.com/office/drawing/2012/chart" uri="{CE6537A1-D6FC-4f65-9D91-7224C49458BB}">
                  <c15:layout/>
                </c:ext>
              </c:extLst>
            </c:dLbl>
            <c:spPr>
              <a:noFill/>
              <a:ln>
                <a:noFill/>
              </a:ln>
              <a:effectLst/>
            </c:sp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0"/>
              </c:ext>
            </c:extLst>
          </c:dLbls>
          <c:val>
            <c:numRef>
              <c:f>Calculations!$G$10:$G$38</c:f>
              <c:numCache>
                <c:formatCode>0.00</c:formatCode>
                <c:ptCount val="29"/>
                <c:pt idx="0">
                  <c:v>98.139402560455196</c:v>
                </c:pt>
                <c:pt idx="1">
                  <c:v>101.67567567567568</c:v>
                </c:pt>
                <c:pt idx="2">
                  <c:v>105.27453769559033</c:v>
                </c:pt>
                <c:pt idx="3">
                  <c:v>108.93598862019914</c:v>
                </c:pt>
                <c:pt idx="4">
                  <c:v>112.66002844950214</c:v>
                </c:pt>
                <c:pt idx="5">
                  <c:v>116.44665718349928</c:v>
                </c:pt>
                <c:pt idx="6">
                  <c:v>120.29587482219061</c:v>
                </c:pt>
                <c:pt idx="7">
                  <c:v>124.20768136557611</c:v>
                </c:pt>
                <c:pt idx="8">
                  <c:v>128.18207681365575</c:v>
                </c:pt>
                <c:pt idx="9">
                  <c:v>132.21906116642958</c:v>
                </c:pt>
                <c:pt idx="10">
                  <c:v>136.31863442389758</c:v>
                </c:pt>
                <c:pt idx="11">
                  <c:v>140.48079658605974</c:v>
                </c:pt>
                <c:pt idx="12">
                  <c:v>144.70554765291607</c:v>
                </c:pt>
                <c:pt idx="13">
                  <c:v>148.99288762446656</c:v>
                </c:pt>
                <c:pt idx="14">
                  <c:v>153.34281650071125</c:v>
                </c:pt>
                <c:pt idx="15">
                  <c:v>157.75533428165008</c:v>
                </c:pt>
                <c:pt idx="16">
                  <c:v>162.23044096728307</c:v>
                </c:pt>
                <c:pt idx="17">
                  <c:v>166.76813655761023</c:v>
                </c:pt>
                <c:pt idx="18">
                  <c:v>171.36842105263159</c:v>
                </c:pt>
                <c:pt idx="19">
                  <c:v>176.03129445234708</c:v>
                </c:pt>
                <c:pt idx="20">
                  <c:v>180.75675675675674</c:v>
                </c:pt>
                <c:pt idx="21">
                  <c:v>185.5448079658606</c:v>
                </c:pt>
                <c:pt idx="22">
                  <c:v>190.39544807965859</c:v>
                </c:pt>
                <c:pt idx="23">
                  <c:v>195.30867709815078</c:v>
                </c:pt>
                <c:pt idx="24">
                  <c:v>200.28449502133714</c:v>
                </c:pt>
                <c:pt idx="25">
                  <c:v>205.32290184921763</c:v>
                </c:pt>
                <c:pt idx="26">
                  <c:v>210.42389758179232</c:v>
                </c:pt>
                <c:pt idx="27">
                  <c:v>215.58748221906117</c:v>
                </c:pt>
                <c:pt idx="28">
                  <c:v>220.81365576102419</c:v>
                </c:pt>
              </c:numCache>
            </c:numRef>
          </c:val>
          <c:smooth val="0"/>
          <c:extLst xmlns:c16r2="http://schemas.microsoft.com/office/drawing/2015/06/chart">
            <c:ext xmlns:c16="http://schemas.microsoft.com/office/drawing/2014/chart" uri="{C3380CC4-5D6E-409C-BE32-E72D297353CC}">
              <c16:uniqueId val="{0000000C-70FF-4D84-89E3-E3D5098A872B}"/>
            </c:ext>
          </c:extLst>
        </c:ser>
        <c:ser>
          <c:idx val="12"/>
          <c:order val="12"/>
          <c:tx>
            <c:strRef>
              <c:f>Calculations!$I$9</c:f>
              <c:strCache>
                <c:ptCount val="1"/>
                <c:pt idx="0">
                  <c:v>BMI 27</c:v>
                </c:pt>
              </c:strCache>
            </c:strRef>
          </c:tx>
          <c:spPr>
            <a:ln w="12700">
              <a:solidFill>
                <a:srgbClr val="3B4E87"/>
              </a:solidFill>
              <a:prstDash val="sysDash"/>
            </a:ln>
          </c:spPr>
          <c:marker>
            <c:symbol val="none"/>
          </c:marker>
          <c:dLbls>
            <c:dLbl>
              <c:idx val="21"/>
              <c:layout/>
              <c:tx>
                <c:rich>
                  <a:bodyPr/>
                  <a:lstStyle/>
                  <a:p>
                    <a:pPr>
                      <a:defRPr sz="1200" b="0" i="0" u="none" strike="noStrike" baseline="0">
                        <a:solidFill>
                          <a:srgbClr val="000000"/>
                        </a:solidFill>
                        <a:latin typeface="Arial"/>
                        <a:ea typeface="Arial"/>
                        <a:cs typeface="Arial"/>
                      </a:defRPr>
                    </a:pPr>
                    <a:r>
                      <a:rPr lang="en-US"/>
                      <a:t>27</a:t>
                    </a:r>
                  </a:p>
                </c:rich>
              </c:tx>
              <c:spPr>
                <a:noFill/>
                <a:ln w="25400">
                  <a:noFill/>
                </a:ln>
              </c:spPr>
              <c:dLblPos val="ct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70FF-4D84-89E3-E3D5098A872B}"/>
                </c:ext>
                <c:ext xmlns:c15="http://schemas.microsoft.com/office/drawing/2012/chart" uri="{CE6537A1-D6FC-4f65-9D91-7224C49458BB}">
                  <c15:layout/>
                </c:ext>
              </c:extLst>
            </c:dLbl>
            <c:spPr>
              <a:noFill/>
              <a:ln>
                <a:noFill/>
              </a:ln>
              <a:effectLst/>
            </c:sp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0"/>
              </c:ext>
            </c:extLst>
          </c:dLbls>
          <c:val>
            <c:numRef>
              <c:f>Calculations!$I$10:$I$38</c:f>
              <c:numCache>
                <c:formatCode>0.00</c:formatCode>
                <c:ptCount val="29"/>
                <c:pt idx="0">
                  <c:v>120.44381223328591</c:v>
                </c:pt>
                <c:pt idx="1">
                  <c:v>124.78378378378379</c:v>
                </c:pt>
                <c:pt idx="2">
                  <c:v>129.20056899004268</c:v>
                </c:pt>
                <c:pt idx="3">
                  <c:v>133.69416785206258</c:v>
                </c:pt>
                <c:pt idx="4">
                  <c:v>138.26458036984351</c:v>
                </c:pt>
                <c:pt idx="5">
                  <c:v>142.9118065433855</c:v>
                </c:pt>
                <c:pt idx="6">
                  <c:v>147.63584637268849</c:v>
                </c:pt>
                <c:pt idx="7">
                  <c:v>152.4366998577525</c:v>
                </c:pt>
                <c:pt idx="8">
                  <c:v>157.31436699857753</c:v>
                </c:pt>
                <c:pt idx="9">
                  <c:v>162.26884779516359</c:v>
                </c:pt>
                <c:pt idx="10">
                  <c:v>167.30014224751068</c:v>
                </c:pt>
                <c:pt idx="11">
                  <c:v>172.40825035561878</c:v>
                </c:pt>
                <c:pt idx="12">
                  <c:v>177.59317211948792</c:v>
                </c:pt>
                <c:pt idx="13">
                  <c:v>182.85490753911807</c:v>
                </c:pt>
                <c:pt idx="14">
                  <c:v>188.19345661450924</c:v>
                </c:pt>
                <c:pt idx="15">
                  <c:v>193.60881934566146</c:v>
                </c:pt>
                <c:pt idx="16">
                  <c:v>199.10099573257469</c:v>
                </c:pt>
                <c:pt idx="17">
                  <c:v>204.66998577524893</c:v>
                </c:pt>
                <c:pt idx="18">
                  <c:v>210.31578947368422</c:v>
                </c:pt>
                <c:pt idx="19">
                  <c:v>216.03840682788052</c:v>
                </c:pt>
                <c:pt idx="20">
                  <c:v>221.83783783783784</c:v>
                </c:pt>
                <c:pt idx="21">
                  <c:v>227.7140825035562</c:v>
                </c:pt>
                <c:pt idx="22">
                  <c:v>233.66714082503557</c:v>
                </c:pt>
                <c:pt idx="23">
                  <c:v>239.69701280227596</c:v>
                </c:pt>
                <c:pt idx="24">
                  <c:v>245.80369843527737</c:v>
                </c:pt>
                <c:pt idx="25">
                  <c:v>251.98719772403982</c:v>
                </c:pt>
                <c:pt idx="26">
                  <c:v>258.24751066856328</c:v>
                </c:pt>
                <c:pt idx="27">
                  <c:v>264.58463726884781</c:v>
                </c:pt>
                <c:pt idx="28">
                  <c:v>270.99857752489334</c:v>
                </c:pt>
              </c:numCache>
            </c:numRef>
          </c:val>
          <c:smooth val="0"/>
          <c:extLst xmlns:c16r2="http://schemas.microsoft.com/office/drawing/2015/06/chart">
            <c:ext xmlns:c16="http://schemas.microsoft.com/office/drawing/2014/chart" uri="{C3380CC4-5D6E-409C-BE32-E72D297353CC}">
              <c16:uniqueId val="{0000000E-70FF-4D84-89E3-E3D5098A872B}"/>
            </c:ext>
          </c:extLst>
        </c:ser>
        <c:ser>
          <c:idx val="13"/>
          <c:order val="13"/>
          <c:tx>
            <c:strRef>
              <c:f>Calculations!$K$9</c:f>
              <c:strCache>
                <c:ptCount val="1"/>
                <c:pt idx="0">
                  <c:v>BMI 35</c:v>
                </c:pt>
              </c:strCache>
            </c:strRef>
          </c:tx>
          <c:spPr>
            <a:ln w="12700">
              <a:solidFill>
                <a:srgbClr val="3B4E87"/>
              </a:solidFill>
              <a:prstDash val="sysDash"/>
            </a:ln>
          </c:spPr>
          <c:marker>
            <c:symbol val="none"/>
          </c:marker>
          <c:dLbls>
            <c:dLbl>
              <c:idx val="17"/>
              <c:layout/>
              <c:tx>
                <c:rich>
                  <a:bodyPr/>
                  <a:lstStyle/>
                  <a:p>
                    <a:pPr>
                      <a:defRPr sz="1200" b="0" i="0" u="none" strike="noStrike" baseline="0">
                        <a:solidFill>
                          <a:srgbClr val="000000"/>
                        </a:solidFill>
                        <a:latin typeface="Arial"/>
                        <a:ea typeface="Arial"/>
                        <a:cs typeface="Arial"/>
                      </a:defRPr>
                    </a:pPr>
                    <a:r>
                      <a:rPr lang="en-US"/>
                      <a:t>35</a:t>
                    </a:r>
                  </a:p>
                </c:rich>
              </c:tx>
              <c:spPr>
                <a:noFill/>
                <a:ln w="25400">
                  <a:noFill/>
                </a:ln>
              </c:spPr>
              <c:dLblPos val="ct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F-70FF-4D84-89E3-E3D5098A872B}"/>
                </c:ext>
                <c:ext xmlns:c15="http://schemas.microsoft.com/office/drawing/2012/chart" uri="{CE6537A1-D6FC-4f65-9D91-7224C49458BB}">
                  <c15:layout/>
                </c:ext>
              </c:extLst>
            </c:dLbl>
            <c:spPr>
              <a:noFill/>
              <a:ln>
                <a:noFill/>
              </a:ln>
              <a:effectLst/>
            </c:sp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0"/>
              </c:ext>
            </c:extLst>
          </c:dLbls>
          <c:val>
            <c:numRef>
              <c:f>Calculations!$K$10:$K$38</c:f>
              <c:numCache>
                <c:formatCode>0.00</c:formatCode>
                <c:ptCount val="29"/>
                <c:pt idx="0">
                  <c:v>156.13086770981508</c:v>
                </c:pt>
                <c:pt idx="1">
                  <c:v>161.75675675675674</c:v>
                </c:pt>
                <c:pt idx="2">
                  <c:v>167.48221906116643</c:v>
                </c:pt>
                <c:pt idx="3">
                  <c:v>173.30725462304409</c:v>
                </c:pt>
                <c:pt idx="4">
                  <c:v>179.23186344238977</c:v>
                </c:pt>
                <c:pt idx="5">
                  <c:v>185.25604551920341</c:v>
                </c:pt>
                <c:pt idx="6">
                  <c:v>191.37980085348505</c:v>
                </c:pt>
                <c:pt idx="7">
                  <c:v>197.60312944523471</c:v>
                </c:pt>
                <c:pt idx="8">
                  <c:v>203.92603129445234</c:v>
                </c:pt>
                <c:pt idx="9">
                  <c:v>210.34850640113797</c:v>
                </c:pt>
                <c:pt idx="10">
                  <c:v>216.87055476529162</c:v>
                </c:pt>
                <c:pt idx="11">
                  <c:v>223.49217638691323</c:v>
                </c:pt>
                <c:pt idx="12">
                  <c:v>230.21337126600284</c:v>
                </c:pt>
                <c:pt idx="13">
                  <c:v>237.03413940256044</c:v>
                </c:pt>
                <c:pt idx="14">
                  <c:v>243.95448079658607</c:v>
                </c:pt>
                <c:pt idx="15">
                  <c:v>250.97439544807966</c:v>
                </c:pt>
                <c:pt idx="16">
                  <c:v>258.09388335704125</c:v>
                </c:pt>
                <c:pt idx="17">
                  <c:v>265.31294452347083</c:v>
                </c:pt>
                <c:pt idx="18">
                  <c:v>272.63157894736844</c:v>
                </c:pt>
                <c:pt idx="19">
                  <c:v>280.04978662873401</c:v>
                </c:pt>
                <c:pt idx="20">
                  <c:v>287.56756756756755</c:v>
                </c:pt>
                <c:pt idx="21">
                  <c:v>295.18492176386911</c:v>
                </c:pt>
                <c:pt idx="22">
                  <c:v>302.9018492176387</c:v>
                </c:pt>
                <c:pt idx="23">
                  <c:v>310.71834992887625</c:v>
                </c:pt>
                <c:pt idx="24">
                  <c:v>318.63442389758177</c:v>
                </c:pt>
                <c:pt idx="25">
                  <c:v>326.65007112375531</c:v>
                </c:pt>
                <c:pt idx="26">
                  <c:v>334.76529160739688</c:v>
                </c:pt>
                <c:pt idx="27">
                  <c:v>342.98008534850641</c:v>
                </c:pt>
                <c:pt idx="28">
                  <c:v>351.2944523470839</c:v>
                </c:pt>
              </c:numCache>
            </c:numRef>
          </c:val>
          <c:smooth val="0"/>
          <c:extLst xmlns:c16r2="http://schemas.microsoft.com/office/drawing/2015/06/chart">
            <c:ext xmlns:c16="http://schemas.microsoft.com/office/drawing/2014/chart" uri="{C3380CC4-5D6E-409C-BE32-E72D297353CC}">
              <c16:uniqueId val="{00000010-70FF-4D84-89E3-E3D5098A872B}"/>
            </c:ext>
          </c:extLst>
        </c:ser>
        <c:ser>
          <c:idx val="14"/>
          <c:order val="14"/>
          <c:tx>
            <c:strRef>
              <c:f>Calculations!$L$9</c:f>
              <c:strCache>
                <c:ptCount val="1"/>
                <c:pt idx="0">
                  <c:v>BMI 40</c:v>
                </c:pt>
              </c:strCache>
            </c:strRef>
          </c:tx>
          <c:spPr>
            <a:ln w="3175">
              <a:solidFill>
                <a:srgbClr val="3B4E87"/>
              </a:solidFill>
              <a:prstDash val="sysDash"/>
            </a:ln>
          </c:spPr>
          <c:marker>
            <c:symbol val="none"/>
          </c:marker>
          <c:dLbls>
            <c:dLbl>
              <c:idx val="13"/>
              <c:layout/>
              <c:tx>
                <c:rich>
                  <a:bodyPr/>
                  <a:lstStyle/>
                  <a:p>
                    <a:pPr>
                      <a:defRPr sz="1200" b="0" i="0" u="none" strike="noStrike" baseline="0">
                        <a:solidFill>
                          <a:srgbClr val="000000"/>
                        </a:solidFill>
                        <a:latin typeface="Arial"/>
                        <a:ea typeface="Arial"/>
                        <a:cs typeface="Arial"/>
                      </a:defRPr>
                    </a:pPr>
                    <a:r>
                      <a:rPr lang="en-US"/>
                      <a:t>40</a:t>
                    </a:r>
                  </a:p>
                </c:rich>
              </c:tx>
              <c:spPr>
                <a:noFill/>
                <a:ln w="25400">
                  <a:noFill/>
                </a:ln>
              </c:spPr>
              <c:dLblPos val="ct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11-70FF-4D84-89E3-E3D5098A872B}"/>
                </c:ext>
                <c:ext xmlns:c15="http://schemas.microsoft.com/office/drawing/2012/chart" uri="{CE6537A1-D6FC-4f65-9D91-7224C49458BB}">
                  <c15:layout/>
                </c:ext>
              </c:extLst>
            </c:dLbl>
            <c:spPr>
              <a:noFill/>
              <a:ln>
                <a:noFill/>
              </a:ln>
              <a:effectLst/>
            </c:sp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0"/>
              </c:ext>
            </c:extLst>
          </c:dLbls>
          <c:val>
            <c:numRef>
              <c:f>Calculations!$L$10:$L$38</c:f>
              <c:numCache>
                <c:formatCode>0.00</c:formatCode>
                <c:ptCount val="29"/>
                <c:pt idx="0">
                  <c:v>178.43527738264581</c:v>
                </c:pt>
                <c:pt idx="1">
                  <c:v>184.86486486486487</c:v>
                </c:pt>
                <c:pt idx="2">
                  <c:v>191.40825035561878</c:v>
                </c:pt>
                <c:pt idx="3">
                  <c:v>198.06543385490755</c:v>
                </c:pt>
                <c:pt idx="4">
                  <c:v>204.83641536273115</c:v>
                </c:pt>
                <c:pt idx="5">
                  <c:v>211.72119487908961</c:v>
                </c:pt>
                <c:pt idx="6">
                  <c:v>218.71977240398294</c:v>
                </c:pt>
                <c:pt idx="7">
                  <c:v>225.83214793741109</c:v>
                </c:pt>
                <c:pt idx="8">
                  <c:v>233.05832147937411</c:v>
                </c:pt>
                <c:pt idx="9">
                  <c:v>240.39829302987198</c:v>
                </c:pt>
                <c:pt idx="10">
                  <c:v>247.85206258890469</c:v>
                </c:pt>
                <c:pt idx="11">
                  <c:v>255.41963015647227</c:v>
                </c:pt>
                <c:pt idx="12">
                  <c:v>263.10099573257469</c:v>
                </c:pt>
                <c:pt idx="13">
                  <c:v>270.89615931721193</c:v>
                </c:pt>
                <c:pt idx="14">
                  <c:v>278.80512091038406</c:v>
                </c:pt>
                <c:pt idx="15">
                  <c:v>286.82788051209104</c:v>
                </c:pt>
                <c:pt idx="16">
                  <c:v>294.96443812233287</c:v>
                </c:pt>
                <c:pt idx="17">
                  <c:v>303.21479374110953</c:v>
                </c:pt>
                <c:pt idx="18">
                  <c:v>311.57894736842104</c:v>
                </c:pt>
                <c:pt idx="19">
                  <c:v>320.05689900426745</c:v>
                </c:pt>
                <c:pt idx="20">
                  <c:v>328.64864864864865</c:v>
                </c:pt>
                <c:pt idx="21">
                  <c:v>337.35419630156474</c:v>
                </c:pt>
                <c:pt idx="22">
                  <c:v>346.17354196301562</c:v>
                </c:pt>
                <c:pt idx="23">
                  <c:v>355.1066856330014</c:v>
                </c:pt>
                <c:pt idx="24">
                  <c:v>364.15362731152203</c:v>
                </c:pt>
                <c:pt idx="25">
                  <c:v>373.3143669985775</c:v>
                </c:pt>
                <c:pt idx="26">
                  <c:v>382.58890469416787</c:v>
                </c:pt>
                <c:pt idx="27">
                  <c:v>391.97724039829302</c:v>
                </c:pt>
                <c:pt idx="28">
                  <c:v>401.47937411095307</c:v>
                </c:pt>
              </c:numCache>
            </c:numRef>
          </c:val>
          <c:smooth val="0"/>
          <c:extLst xmlns:c16r2="http://schemas.microsoft.com/office/drawing/2015/06/chart">
            <c:ext xmlns:c16="http://schemas.microsoft.com/office/drawing/2014/chart" uri="{C3380CC4-5D6E-409C-BE32-E72D297353CC}">
              <c16:uniqueId val="{00000012-70FF-4D84-89E3-E3D5098A872B}"/>
            </c:ext>
          </c:extLst>
        </c:ser>
        <c:dLbls>
          <c:showLegendKey val="0"/>
          <c:showVal val="0"/>
          <c:showCatName val="0"/>
          <c:showSerName val="0"/>
          <c:showPercent val="0"/>
          <c:showBubbleSize val="0"/>
        </c:dLbls>
        <c:marker val="1"/>
        <c:smooth val="0"/>
        <c:axId val="-623092720"/>
        <c:axId val="-623091632"/>
      </c:lineChart>
      <c:lineChart>
        <c:grouping val="standard"/>
        <c:varyColors val="0"/>
        <c:ser>
          <c:idx val="5"/>
          <c:order val="7"/>
          <c:tx>
            <c:v>SecondaryAxis</c:v>
          </c:tx>
          <c:spPr>
            <a:ln w="19050">
              <a:noFill/>
            </a:ln>
          </c:spPr>
          <c:marker>
            <c:symbol val="none"/>
          </c:marker>
          <c:cat>
            <c:strRef>
              <c:f>Calculations!$D$10:$D$38</c:f>
              <c:strCache>
                <c:ptCount val="29"/>
                <c:pt idx="0">
                  <c:v>4'8"
142cm</c:v>
                </c:pt>
                <c:pt idx="1">
                  <c:v>4'9"
145</c:v>
                </c:pt>
                <c:pt idx="2">
                  <c:v>4'10"
147</c:v>
                </c:pt>
                <c:pt idx="3">
                  <c:v>4'11"
150</c:v>
                </c:pt>
                <c:pt idx="4">
                  <c:v>5'0"
152</c:v>
                </c:pt>
                <c:pt idx="5">
                  <c:v>5'1"
155</c:v>
                </c:pt>
                <c:pt idx="6">
                  <c:v>5'2"
157</c:v>
                </c:pt>
                <c:pt idx="7">
                  <c:v>5'3"
160</c:v>
                </c:pt>
                <c:pt idx="8">
                  <c:v>5'4"
163</c:v>
                </c:pt>
                <c:pt idx="9">
                  <c:v>5'5"
165</c:v>
                </c:pt>
                <c:pt idx="10">
                  <c:v>5'6"
168</c:v>
                </c:pt>
                <c:pt idx="11">
                  <c:v>5'7"
170</c:v>
                </c:pt>
                <c:pt idx="12">
                  <c:v>5'8"
173</c:v>
                </c:pt>
                <c:pt idx="13">
                  <c:v>5'9"
175</c:v>
                </c:pt>
                <c:pt idx="14">
                  <c:v>5'10"
178</c:v>
                </c:pt>
                <c:pt idx="15">
                  <c:v>5'11"
180</c:v>
                </c:pt>
                <c:pt idx="16">
                  <c:v>6'0"
183</c:v>
                </c:pt>
                <c:pt idx="17">
                  <c:v>6'1"
185</c:v>
                </c:pt>
                <c:pt idx="18">
                  <c:v>6'2"
188</c:v>
                </c:pt>
                <c:pt idx="19">
                  <c:v>6'3"
191</c:v>
                </c:pt>
                <c:pt idx="20">
                  <c:v>6'4"
193</c:v>
                </c:pt>
                <c:pt idx="21">
                  <c:v>6'5"
196</c:v>
                </c:pt>
                <c:pt idx="22">
                  <c:v>6'6"
198</c:v>
                </c:pt>
                <c:pt idx="23">
                  <c:v>6'7"
201</c:v>
                </c:pt>
                <c:pt idx="24">
                  <c:v>6'8"
203</c:v>
                </c:pt>
                <c:pt idx="25">
                  <c:v>6'9"
206</c:v>
                </c:pt>
                <c:pt idx="26">
                  <c:v>6'10"
208</c:v>
                </c:pt>
                <c:pt idx="27">
                  <c:v>6'11"
211</c:v>
                </c:pt>
                <c:pt idx="28">
                  <c:v>7'0"
213cm</c:v>
                </c:pt>
              </c:strCache>
            </c:strRef>
          </c:cat>
          <c:val>
            <c:numRef>
              <c:f>Calculations!$E$12:$E$38</c:f>
              <c:numCache>
                <c:formatCode>0.0</c:formatCode>
                <c:ptCount val="27"/>
                <c:pt idx="0">
                  <c:v>40.154861386315794</c:v>
                </c:pt>
                <c:pt idx="1">
                  <c:v>41.551448420263164</c:v>
                </c:pt>
                <c:pt idx="2">
                  <c:v>42.97190873684211</c:v>
                </c:pt>
                <c:pt idx="3">
                  <c:v>44.416242336052633</c:v>
                </c:pt>
                <c:pt idx="4">
                  <c:v>45.884449217894741</c:v>
                </c:pt>
                <c:pt idx="5">
                  <c:v>47.376529382368425</c:v>
                </c:pt>
                <c:pt idx="6">
                  <c:v>48.892482829473686</c:v>
                </c:pt>
                <c:pt idx="7">
                  <c:v>50.43230955921053</c:v>
                </c:pt>
                <c:pt idx="8">
                  <c:v>51.996009571578952</c:v>
                </c:pt>
                <c:pt idx="9">
                  <c:v>53.583582866578951</c:v>
                </c:pt>
                <c:pt idx="10">
                  <c:v>55.195029444210533</c:v>
                </c:pt>
                <c:pt idx="11">
                  <c:v>56.830349304473685</c:v>
                </c:pt>
                <c:pt idx="12">
                  <c:v>58.489542447368422</c:v>
                </c:pt>
                <c:pt idx="13">
                  <c:v>60.172608872894742</c:v>
                </c:pt>
                <c:pt idx="14">
                  <c:v>61.879548581052639</c:v>
                </c:pt>
                <c:pt idx="15">
                  <c:v>63.610361571842105</c:v>
                </c:pt>
                <c:pt idx="16">
                  <c:v>65.365047845263163</c:v>
                </c:pt>
                <c:pt idx="17">
                  <c:v>67.143607401315791</c:v>
                </c:pt>
                <c:pt idx="18">
                  <c:v>68.946040240000002</c:v>
                </c:pt>
                <c:pt idx="19">
                  <c:v>70.772346361315783</c:v>
                </c:pt>
                <c:pt idx="20">
                  <c:v>72.622525765263163</c:v>
                </c:pt>
                <c:pt idx="21">
                  <c:v>74.496578451842112</c:v>
                </c:pt>
                <c:pt idx="22">
                  <c:v>76.394504421052645</c:v>
                </c:pt>
                <c:pt idx="23">
                  <c:v>78.316303672894747</c:v>
                </c:pt>
                <c:pt idx="24">
                  <c:v>80.26197620736842</c:v>
                </c:pt>
                <c:pt idx="25">
                  <c:v>82.231522024473691</c:v>
                </c:pt>
                <c:pt idx="26">
                  <c:v>84.224941124210531</c:v>
                </c:pt>
              </c:numCache>
            </c:numRef>
          </c:val>
          <c:smooth val="0"/>
          <c:extLst xmlns:c16r2="http://schemas.microsoft.com/office/drawing/2015/06/chart">
            <c:ext xmlns:c16="http://schemas.microsoft.com/office/drawing/2014/chart" uri="{C3380CC4-5D6E-409C-BE32-E72D297353CC}">
              <c16:uniqueId val="{00000013-70FF-4D84-89E3-E3D5098A872B}"/>
            </c:ext>
          </c:extLst>
        </c:ser>
        <c:dLbls>
          <c:showLegendKey val="0"/>
          <c:showVal val="0"/>
          <c:showCatName val="0"/>
          <c:showSerName val="0"/>
          <c:showPercent val="0"/>
          <c:showBubbleSize val="0"/>
        </c:dLbls>
        <c:marker val="1"/>
        <c:smooth val="0"/>
        <c:axId val="-623104144"/>
        <c:axId val="-623101424"/>
      </c:lineChart>
      <c:scatterChart>
        <c:scatterStyle val="lineMarker"/>
        <c:varyColors val="0"/>
        <c:ser>
          <c:idx val="10"/>
          <c:order val="5"/>
          <c:tx>
            <c:v>H_Minor_Gridlines</c:v>
          </c:tx>
          <c:spPr>
            <a:ln w="19050">
              <a:noFill/>
            </a:ln>
          </c:spPr>
          <c:marker>
            <c:symbol val="none"/>
          </c:marker>
          <c:errBars>
            <c:errDir val="x"/>
            <c:errBarType val="plus"/>
            <c:errValType val="fixedVal"/>
            <c:noEndCap val="1"/>
            <c:val val="28"/>
            <c:spPr>
              <a:ln w="12700">
                <a:solidFill>
                  <a:schemeClr val="bg1">
                    <a:lumMod val="65000"/>
                  </a:schemeClr>
                </a:solidFill>
                <a:prstDash val="sysDash"/>
              </a:ln>
            </c:spPr>
          </c:errBars>
          <c:xVal>
            <c:numRef>
              <c:f>Calculations!$T$12:$T$38</c:f>
              <c:numCache>
                <c:formatCode>General</c:formatCode>
                <c:ptCount val="27"/>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pt idx="26">
                  <c:v>1</c:v>
                </c:pt>
              </c:numCache>
            </c:numRef>
          </c:xVal>
          <c:yVal>
            <c:numRef>
              <c:f>Calculations!$S$12:$S$38</c:f>
              <c:numCache>
                <c:formatCode>General</c:formatCode>
                <c:ptCount val="27"/>
                <c:pt idx="1">
                  <c:v>70</c:v>
                </c:pt>
                <c:pt idx="3">
                  <c:v>90</c:v>
                </c:pt>
                <c:pt idx="5">
                  <c:v>110</c:v>
                </c:pt>
                <c:pt idx="7">
                  <c:v>130</c:v>
                </c:pt>
                <c:pt idx="9">
                  <c:v>150</c:v>
                </c:pt>
                <c:pt idx="11">
                  <c:v>170</c:v>
                </c:pt>
                <c:pt idx="13">
                  <c:v>190</c:v>
                </c:pt>
                <c:pt idx="15">
                  <c:v>210</c:v>
                </c:pt>
                <c:pt idx="17">
                  <c:v>230</c:v>
                </c:pt>
                <c:pt idx="19">
                  <c:v>250</c:v>
                </c:pt>
                <c:pt idx="21">
                  <c:v>270</c:v>
                </c:pt>
                <c:pt idx="23">
                  <c:v>290</c:v>
                </c:pt>
                <c:pt idx="25">
                  <c:v>310</c:v>
                </c:pt>
              </c:numCache>
            </c:numRef>
          </c:yVal>
          <c:smooth val="0"/>
          <c:extLst xmlns:c16r2="http://schemas.microsoft.com/office/drawing/2015/06/chart">
            <c:ext xmlns:c16="http://schemas.microsoft.com/office/drawing/2014/chart" uri="{C3380CC4-5D6E-409C-BE32-E72D297353CC}">
              <c16:uniqueId val="{00000014-70FF-4D84-89E3-E3D5098A872B}"/>
            </c:ext>
          </c:extLst>
        </c:ser>
        <c:ser>
          <c:idx val="9"/>
          <c:order val="6"/>
          <c:tx>
            <c:v>H_Major_Gridlines</c:v>
          </c:tx>
          <c:spPr>
            <a:ln w="19050">
              <a:noFill/>
            </a:ln>
          </c:spPr>
          <c:marker>
            <c:symbol val="none"/>
          </c:marker>
          <c:errBars>
            <c:errDir val="x"/>
            <c:errBarType val="plus"/>
            <c:errValType val="fixedVal"/>
            <c:noEndCap val="1"/>
            <c:val val="28"/>
            <c:spPr>
              <a:ln w="12700">
                <a:solidFill>
                  <a:schemeClr val="bg1">
                    <a:lumMod val="65000"/>
                  </a:schemeClr>
                </a:solidFill>
              </a:ln>
            </c:spPr>
          </c:errBars>
          <c:xVal>
            <c:numRef>
              <c:f>Calculations!$T$10:$T$38</c:f>
              <c:numCache>
                <c:formatCode>General</c:formatCode>
                <c:ptCount val="29"/>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pt idx="26">
                  <c:v>1</c:v>
                </c:pt>
                <c:pt idx="27">
                  <c:v>1</c:v>
                </c:pt>
                <c:pt idx="28">
                  <c:v>1</c:v>
                </c:pt>
              </c:numCache>
            </c:numRef>
          </c:xVal>
          <c:yVal>
            <c:numRef>
              <c:f>Calculations!$R$10:$R$38</c:f>
              <c:numCache>
                <c:formatCode>General</c:formatCode>
                <c:ptCount val="29"/>
                <c:pt idx="0">
                  <c:v>40</c:v>
                </c:pt>
                <c:pt idx="2">
                  <c:v>60</c:v>
                </c:pt>
                <c:pt idx="6">
                  <c:v>100</c:v>
                </c:pt>
                <c:pt idx="8">
                  <c:v>120</c:v>
                </c:pt>
                <c:pt idx="10">
                  <c:v>140</c:v>
                </c:pt>
                <c:pt idx="12">
                  <c:v>160</c:v>
                </c:pt>
                <c:pt idx="14">
                  <c:v>180</c:v>
                </c:pt>
                <c:pt idx="16">
                  <c:v>200</c:v>
                </c:pt>
                <c:pt idx="18">
                  <c:v>220</c:v>
                </c:pt>
                <c:pt idx="20">
                  <c:v>240</c:v>
                </c:pt>
                <c:pt idx="22">
                  <c:v>260</c:v>
                </c:pt>
                <c:pt idx="24">
                  <c:v>280</c:v>
                </c:pt>
                <c:pt idx="26">
                  <c:v>300</c:v>
                </c:pt>
                <c:pt idx="28">
                  <c:v>320</c:v>
                </c:pt>
              </c:numCache>
            </c:numRef>
          </c:yVal>
          <c:smooth val="0"/>
          <c:extLst xmlns:c16r2="http://schemas.microsoft.com/office/drawing/2015/06/chart">
            <c:ext xmlns:c16="http://schemas.microsoft.com/office/drawing/2014/chart" uri="{C3380CC4-5D6E-409C-BE32-E72D297353CC}">
              <c16:uniqueId val="{00000015-70FF-4D84-89E3-E3D5098A872B}"/>
            </c:ext>
          </c:extLst>
        </c:ser>
        <c:dLbls>
          <c:showLegendKey val="0"/>
          <c:showVal val="0"/>
          <c:showCatName val="0"/>
          <c:showSerName val="0"/>
          <c:showPercent val="0"/>
          <c:showBubbleSize val="0"/>
        </c:dLbls>
        <c:axId val="-623092720"/>
        <c:axId val="-623091632"/>
      </c:scatterChart>
      <c:catAx>
        <c:axId val="-623092720"/>
        <c:scaling>
          <c:orientation val="minMax"/>
        </c:scaling>
        <c:delete val="0"/>
        <c:axPos val="b"/>
        <c:title>
          <c:tx>
            <c:rich>
              <a:bodyPr/>
              <a:lstStyle/>
              <a:p>
                <a:pPr rtl="1">
                  <a:defRPr sz="1200" b="1" i="0" u="none" strike="noStrike" baseline="0">
                    <a:solidFill>
                      <a:srgbClr val="000000"/>
                    </a:solidFill>
                    <a:latin typeface="Arial"/>
                    <a:ea typeface="Arial"/>
                    <a:cs typeface="Arial"/>
                  </a:defRPr>
                </a:pPr>
                <a:r>
                  <a:rPr lang="fa-IR" sz="1200" b="1" i="0" u="none" strike="noStrike" baseline="0">
                    <a:solidFill>
                      <a:srgbClr val="000000"/>
                    </a:solidFill>
                    <a:latin typeface="Arial"/>
                    <a:cs typeface="Arial"/>
                  </a:rPr>
                  <a:t>قد (بدون کفش)</a:t>
                </a:r>
                <a:endParaRPr lang="en-US" sz="1200" b="0" i="0" u="none" strike="noStrike" baseline="0">
                  <a:solidFill>
                    <a:srgbClr val="000000"/>
                  </a:solidFill>
                  <a:latin typeface="Arial"/>
                  <a:cs typeface="Arial"/>
                </a:endParaRPr>
              </a:p>
            </c:rich>
          </c:tx>
          <c:layout>
            <c:manualLayout>
              <c:xMode val="edge"/>
              <c:yMode val="edge"/>
              <c:x val="0.39520958083832336"/>
              <c:y val="0.9378548321541611"/>
            </c:manualLayout>
          </c:layout>
          <c:overlay val="0"/>
          <c:spPr>
            <a:noFill/>
            <a:ln w="25400">
              <a:noFill/>
            </a:ln>
          </c:spPr>
        </c:title>
        <c:numFmt formatCode="General" sourceLinked="1"/>
        <c:majorTickMark val="out"/>
        <c:minorTickMark val="none"/>
        <c:tickLblPos val="nextTo"/>
        <c:spPr>
          <a:ln w="12700">
            <a:solidFill>
              <a:srgbClr val="000000"/>
            </a:solidFill>
            <a:prstDash val="solid"/>
          </a:ln>
        </c:spPr>
        <c:txPr>
          <a:bodyPr rot="0" vert="horz"/>
          <a:lstStyle/>
          <a:p>
            <a:pPr>
              <a:defRPr sz="1100" b="0" i="0" u="none" strike="noStrike" baseline="0">
                <a:solidFill>
                  <a:srgbClr val="000000"/>
                </a:solidFill>
                <a:latin typeface="Tahoma"/>
                <a:ea typeface="Tahoma"/>
                <a:cs typeface="Tahoma"/>
              </a:defRPr>
            </a:pPr>
            <a:endParaRPr lang="en-US"/>
          </a:p>
        </c:txPr>
        <c:crossAx val="-623091632"/>
        <c:crosses val="autoZero"/>
        <c:auto val="1"/>
        <c:lblAlgn val="ctr"/>
        <c:lblOffset val="100"/>
        <c:tickLblSkip val="2"/>
        <c:tickMarkSkip val="2"/>
        <c:noMultiLvlLbl val="0"/>
      </c:catAx>
      <c:valAx>
        <c:axId val="-623091632"/>
        <c:scaling>
          <c:orientation val="minMax"/>
          <c:max val="300"/>
          <c:min val="80"/>
        </c:scaling>
        <c:delete val="0"/>
        <c:axPos val="l"/>
        <c:title>
          <c:tx>
            <c:rich>
              <a:bodyPr/>
              <a:lstStyle/>
              <a:p>
                <a:pPr>
                  <a:defRPr sz="1200" b="1" i="0" u="none" strike="noStrike" baseline="0">
                    <a:solidFill>
                      <a:srgbClr val="000000"/>
                    </a:solidFill>
                    <a:latin typeface="Arial"/>
                    <a:ea typeface="Arial"/>
                    <a:cs typeface="Arial"/>
                  </a:defRPr>
                </a:pPr>
                <a:r>
                  <a:rPr lang="fa-IR"/>
                  <a:t>وزن به</a:t>
                </a:r>
                <a:r>
                  <a:rPr lang="fa-IR" baseline="0"/>
                  <a:t> پوند</a:t>
                </a:r>
                <a:endParaRPr lang="en-US"/>
              </a:p>
            </c:rich>
          </c:tx>
          <c:layout>
            <c:manualLayout>
              <c:xMode val="edge"/>
              <c:yMode val="edge"/>
              <c:x val="7.4850299401197605E-3"/>
              <c:y val="0.36158258589076087"/>
            </c:manualLayout>
          </c:layout>
          <c:overlay val="0"/>
          <c:spPr>
            <a:noFill/>
            <a:ln w="25400">
              <a:noFill/>
            </a:ln>
          </c:spPr>
        </c:title>
        <c:numFmt formatCode="0" sourceLinked="0"/>
        <c:majorTickMark val="out"/>
        <c:minorTickMark val="none"/>
        <c:tickLblPos val="nextTo"/>
        <c:spPr>
          <a:ln w="12700">
            <a:solidFill>
              <a:srgbClr val="000000"/>
            </a:solidFill>
            <a:prstDash val="solid"/>
          </a:ln>
        </c:spPr>
        <c:txPr>
          <a:bodyPr rot="0" vert="horz"/>
          <a:lstStyle/>
          <a:p>
            <a:pPr>
              <a:defRPr sz="1100" b="0" i="0" u="none" strike="noStrike" baseline="0">
                <a:solidFill>
                  <a:srgbClr val="000000"/>
                </a:solidFill>
                <a:latin typeface="Tahoma"/>
                <a:ea typeface="Tahoma"/>
                <a:cs typeface="Tahoma"/>
              </a:defRPr>
            </a:pPr>
            <a:endParaRPr lang="en-US"/>
          </a:p>
        </c:txPr>
        <c:crossAx val="-623092720"/>
        <c:crosses val="autoZero"/>
        <c:crossBetween val="midCat"/>
        <c:majorUnit val="20"/>
        <c:minorUnit val="10"/>
      </c:valAx>
      <c:catAx>
        <c:axId val="-623104144"/>
        <c:scaling>
          <c:orientation val="minMax"/>
        </c:scaling>
        <c:delete val="1"/>
        <c:axPos val="t"/>
        <c:numFmt formatCode="General" sourceLinked="1"/>
        <c:majorTickMark val="out"/>
        <c:minorTickMark val="none"/>
        <c:tickLblPos val="nextTo"/>
        <c:crossAx val="-623101424"/>
        <c:crosses val="max"/>
        <c:auto val="1"/>
        <c:lblAlgn val="ctr"/>
        <c:lblOffset val="100"/>
        <c:noMultiLvlLbl val="0"/>
      </c:catAx>
      <c:valAx>
        <c:axId val="-623101424"/>
        <c:scaling>
          <c:orientation val="minMax"/>
          <c:max val="136.07769999999999"/>
          <c:min val="36.287390000000002"/>
        </c:scaling>
        <c:delete val="0"/>
        <c:axPos val="r"/>
        <c:title>
          <c:tx>
            <c:rich>
              <a:bodyPr/>
              <a:lstStyle/>
              <a:p>
                <a:pPr>
                  <a:defRPr sz="1200" b="1" i="0" u="none" strike="noStrike" baseline="0">
                    <a:solidFill>
                      <a:srgbClr val="000000"/>
                    </a:solidFill>
                    <a:latin typeface="Arial"/>
                    <a:ea typeface="Arial"/>
                    <a:cs typeface="Arial"/>
                  </a:defRPr>
                </a:pPr>
                <a:r>
                  <a:rPr lang="fa-IR"/>
                  <a:t>وزن به کیلوگرم</a:t>
                </a:r>
                <a:endParaRPr lang="en-US"/>
              </a:p>
            </c:rich>
          </c:tx>
          <c:layout>
            <c:manualLayout>
              <c:xMode val="edge"/>
              <c:yMode val="edge"/>
              <c:x val="0.94910179640718562"/>
              <c:y val="0.37288204169984718"/>
            </c:manualLayout>
          </c:layout>
          <c:overlay val="0"/>
          <c:spPr>
            <a:noFill/>
            <a:ln w="25400">
              <a:noFill/>
            </a:ln>
          </c:spPr>
        </c:title>
        <c:numFmt formatCode="0.0" sourceLinked="0"/>
        <c:majorTickMark val="out"/>
        <c:minorTickMark val="none"/>
        <c:tickLblPos val="nextTo"/>
        <c:spPr>
          <a:ln w="12700">
            <a:solidFill>
              <a:srgbClr val="000000"/>
            </a:solidFill>
            <a:prstDash val="solid"/>
          </a:ln>
        </c:spPr>
        <c:txPr>
          <a:bodyPr rot="0" vert="horz"/>
          <a:lstStyle/>
          <a:p>
            <a:pPr>
              <a:defRPr sz="1100" b="0" i="0" u="none" strike="noStrike" baseline="0">
                <a:solidFill>
                  <a:srgbClr val="000000"/>
                </a:solidFill>
                <a:latin typeface="Arial"/>
                <a:ea typeface="Arial"/>
                <a:cs typeface="Arial"/>
              </a:defRPr>
            </a:pPr>
            <a:endParaRPr lang="en-US"/>
          </a:p>
        </c:txPr>
        <c:crossAx val="-623104144"/>
        <c:crosses val="max"/>
        <c:crossBetween val="midCat"/>
        <c:majorUnit val="9.0718499999999995"/>
      </c:valAx>
      <c:spPr>
        <a:solidFill>
          <a:srgbClr val="FABED1"/>
        </a:solidFill>
        <a:ln w="12700">
          <a:solidFill>
            <a:srgbClr val="3B4E87"/>
          </a:solidFill>
          <a:prstDash val="solid"/>
        </a:ln>
      </c:spPr>
    </c:plotArea>
    <c:plotVisOnly val="1"/>
    <c:dispBlanksAs val="gap"/>
    <c:showDLblsOverMax val="0"/>
  </c:chart>
  <c:spPr>
    <a:solidFill>
      <a:srgbClr val="FFFFFF"/>
    </a:solidFill>
    <a:ln w="6350">
      <a:noFill/>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hyperlink" Target="http://www.tanvarz.ir/workout" TargetMode="Externa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hyperlink" Target="https://www.tanvarz.ir/" TargetMode="External"/></Relationships>
</file>

<file path=xl/drawings/drawing1.xml><?xml version="1.0" encoding="utf-8"?>
<xdr:wsDr xmlns:xdr="http://schemas.openxmlformats.org/drawingml/2006/spreadsheetDrawing" xmlns:a="http://schemas.openxmlformats.org/drawingml/2006/main">
  <xdr:twoCellAnchor>
    <xdr:from>
      <xdr:col>1</xdr:col>
      <xdr:colOff>47625</xdr:colOff>
      <xdr:row>2</xdr:row>
      <xdr:rowOff>19050</xdr:rowOff>
    </xdr:from>
    <xdr:to>
      <xdr:col>2</xdr:col>
      <xdr:colOff>9525</xdr:colOff>
      <xdr:row>35</xdr:row>
      <xdr:rowOff>133350</xdr:rowOff>
    </xdr:to>
    <xdr:sp macro="" textlink="">
      <xdr:nvSpPr>
        <xdr:cNvPr id="2" name="TextBox 1">
          <a:hlinkClick xmlns:r="http://schemas.openxmlformats.org/officeDocument/2006/relationships" r:id="rId1"/>
        </xdr:cNvPr>
        <xdr:cNvSpPr txBox="1"/>
      </xdr:nvSpPr>
      <xdr:spPr>
        <a:xfrm>
          <a:off x="285750" y="476250"/>
          <a:ext cx="3238500" cy="6400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1"/>
          <a:r>
            <a:rPr lang="fa-IR" sz="1200" b="1">
              <a:cs typeface="B Nazanin" panose="00000400000000000000" pitchFamily="2" charset="-78"/>
            </a:rPr>
            <a:t>با سپاس از تهیه کتاب راهنمای جامع حرکات</a:t>
          </a:r>
          <a:r>
            <a:rPr lang="fa-IR" sz="1200" b="1" baseline="0">
              <a:cs typeface="B Nazanin" panose="00000400000000000000" pitchFamily="2" charset="-78"/>
            </a:rPr>
            <a:t> بدنسازی،</a:t>
          </a:r>
        </a:p>
        <a:p>
          <a:pPr rtl="1"/>
          <a:endParaRPr lang="fa-IR" sz="1200" baseline="0">
            <a:cs typeface="B Nazanin" panose="00000400000000000000" pitchFamily="2" charset="-78"/>
          </a:endParaRPr>
        </a:p>
        <a:p>
          <a:pPr rtl="1"/>
          <a:r>
            <a:rPr lang="fa-IR" sz="1200">
              <a:cs typeface="B Nazanin" panose="00000400000000000000" pitchFamily="2" charset="-78"/>
            </a:rPr>
            <a:t>این اکسل، به عنوان یکی از چندین هدیه کنار کتاب جامع تقدیم شما</a:t>
          </a:r>
          <a:r>
            <a:rPr lang="fa-IR" sz="1200" baseline="0">
              <a:cs typeface="B Nazanin" panose="00000400000000000000" pitchFamily="2" charset="-78"/>
            </a:rPr>
            <a:t> شده است.</a:t>
          </a:r>
        </a:p>
        <a:p>
          <a:pPr rtl="1"/>
          <a:endParaRPr lang="fa-IR" sz="1200" baseline="0">
            <a:cs typeface="B Nazanin" panose="00000400000000000000" pitchFamily="2" charset="-78"/>
          </a:endParaRPr>
        </a:p>
        <a:p>
          <a:pPr rtl="1"/>
          <a:r>
            <a:rPr lang="fa-IR" sz="1200" baseline="0">
              <a:cs typeface="B Nazanin" panose="00000400000000000000" pitchFamily="2" charset="-78"/>
            </a:rPr>
            <a:t>سعی شده است برای فرمول‌ها و استانداردهای این اکسل،‌ از منابع معتبر استفاده شود، ولی با توجه به تنوع استانداردها و هم‌چنین شرایط بدنی و هدف ورزشی شما، این جداول و چارت‌ها می‌تواند برای شما کاربردی و یا غیرکاربردی باشد. برای دریافت اطلاعات بیشتر،‌ بهتر است با مربی خود مشورت نمایید و یا سوالات خود را در بخش نظرات صفحه زیر مطرح نمایید:</a:t>
          </a:r>
        </a:p>
        <a:p>
          <a:pPr rtl="1"/>
          <a:endParaRPr lang="fa-IR" sz="1200" baseline="0">
            <a:cs typeface="B Nazanin" panose="00000400000000000000" pitchFamily="2" charset="-78"/>
          </a:endParaRPr>
        </a:p>
        <a:p>
          <a:pPr algn="l" rtl="1"/>
          <a:r>
            <a:rPr lang="en-US" sz="1200" baseline="0">
              <a:solidFill>
                <a:srgbClr val="0070C0"/>
              </a:solidFill>
              <a:cs typeface="B Nazanin" panose="00000400000000000000" pitchFamily="2" charset="-78"/>
            </a:rPr>
            <a:t>www.tanvarz.ir/workout</a:t>
          </a:r>
        </a:p>
        <a:p>
          <a:pPr rtl="1"/>
          <a:endParaRPr lang="en-US" sz="1200" baseline="0">
            <a:cs typeface="B Nazanin" panose="00000400000000000000" pitchFamily="2" charset="-78"/>
          </a:endParaRPr>
        </a:p>
        <a:p>
          <a:pPr rtl="1"/>
          <a:r>
            <a:rPr lang="fa-IR" sz="1200" baseline="0">
              <a:cs typeface="B Nazanin" panose="00000400000000000000" pitchFamily="2" charset="-78"/>
            </a:rPr>
            <a:t>هم‌چنین در صورت این که نیاز به برنامه بدنسازی یا رژیم غذایی اختصاصی خود دارید، می‌توانید از صفحه فوق درخواست خود را ثبت نمایید.</a:t>
          </a:r>
        </a:p>
        <a:p>
          <a:pPr rtl="1"/>
          <a:endParaRPr lang="en-US" sz="1200" b="1" baseline="0">
            <a:cs typeface="B Nazanin" panose="00000400000000000000" pitchFamily="2" charset="-78"/>
          </a:endParaRPr>
        </a:p>
        <a:p>
          <a:pPr rtl="1"/>
          <a:r>
            <a:rPr lang="fa-IR" sz="1200" b="1" baseline="0">
              <a:cs typeface="B Nazanin" panose="00000400000000000000" pitchFamily="2" charset="-78"/>
            </a:rPr>
            <a:t>برای استفاده از جداول و چارت‌ها، از نوار پایین اکسل، شیت‌های مرتبط را به ترتیب انتخاب و تکمیل نمایید.</a:t>
          </a:r>
          <a:endParaRPr lang="en-US" sz="1200" b="1" baseline="0">
            <a:cs typeface="B Nazanin" panose="00000400000000000000" pitchFamily="2" charset="-78"/>
          </a:endParaRPr>
        </a:p>
        <a:p>
          <a:pPr rtl="1"/>
          <a:endParaRPr lang="fa-IR" sz="1200" baseline="0">
            <a:cs typeface="B Nazanin" panose="00000400000000000000" pitchFamily="2" charset="-78"/>
          </a:endParaRPr>
        </a:p>
        <a:p>
          <a:pPr rtl="1"/>
          <a:r>
            <a:rPr lang="fa-IR" sz="1200" baseline="0">
              <a:cs typeface="B Nazanin" panose="00000400000000000000" pitchFamily="2" charset="-78"/>
            </a:rPr>
            <a:t>لطفا در صورت  این که این اکسل را در اختیار دیگران قرار می‌دهید، نام و مشخصات تن‌ورز را حفظ نمایید.</a:t>
          </a:r>
        </a:p>
        <a:p>
          <a:pPr rtl="1"/>
          <a:endParaRPr lang="fa-IR" sz="1200" baseline="0">
            <a:cs typeface="B Nazanin" panose="00000400000000000000" pitchFamily="2" charset="-78"/>
          </a:endParaRPr>
        </a:p>
        <a:p>
          <a:pPr rtl="1"/>
          <a:endParaRPr lang="fa-IR" sz="1200" baseline="0">
            <a:cs typeface="B Nazanin" panose="00000400000000000000" pitchFamily="2" charset="-78"/>
          </a:endParaRPr>
        </a:p>
        <a:p>
          <a:pPr rtl="1"/>
          <a:r>
            <a:rPr lang="fa-IR" sz="1200" baseline="0">
              <a:cs typeface="B Nazanin" panose="00000400000000000000" pitchFamily="2" charset="-78"/>
            </a:rPr>
            <a:t>با سپاس از اعتماد شما</a:t>
          </a:r>
        </a:p>
        <a:p>
          <a:pPr rtl="1"/>
          <a:r>
            <a:rPr lang="fa-IR" sz="1200" baseline="0">
              <a:cs typeface="B Nazanin" panose="00000400000000000000" pitchFamily="2" charset="-78"/>
            </a:rPr>
            <a:t>تن ورز</a:t>
          </a:r>
        </a:p>
        <a:p>
          <a:pPr rtl="1"/>
          <a:r>
            <a:rPr lang="en-US" sz="1200" baseline="0">
              <a:solidFill>
                <a:srgbClr val="0070C0"/>
              </a:solidFill>
              <a:cs typeface="B Nazanin" panose="00000400000000000000" pitchFamily="2" charset="-78"/>
            </a:rPr>
            <a:t>www.tanvarz.ir</a:t>
          </a:r>
        </a:p>
        <a:p>
          <a:pPr rtl="1"/>
          <a:endParaRPr lang="en-US" sz="1200">
            <a:cs typeface="B Nazanin" panose="00000400000000000000" pitchFamily="2" charset="-7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47625</xdr:colOff>
      <xdr:row>52</xdr:row>
      <xdr:rowOff>38100</xdr:rowOff>
    </xdr:from>
    <xdr:to>
      <xdr:col>23</xdr:col>
      <xdr:colOff>123825</xdr:colOff>
      <xdr:row>83</xdr:row>
      <xdr:rowOff>76200</xdr:rowOff>
    </xdr:to>
    <xdr:graphicFrame macro="">
      <xdr:nvGraphicFramePr>
        <xdr:cNvPr id="1060" name="Chart 36">
          <a:extLst>
            <a:ext uri="{FF2B5EF4-FFF2-40B4-BE49-F238E27FC236}">
              <a16:creationId xmlns:a16="http://schemas.microsoft.com/office/drawing/2014/main" xmlns="" id="{00000000-0008-0000-0000-000024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0.00747</cdr:x>
      <cdr:y>0.95381</cdr:y>
    </cdr:from>
    <cdr:to>
      <cdr:x>0.21729</cdr:x>
      <cdr:y>0.9906</cdr:y>
    </cdr:to>
    <cdr:sp macro="" textlink="">
      <cdr:nvSpPr>
        <cdr:cNvPr id="275457" name="Text Box 1025">
          <a:hlinkClick xmlns:a="http://schemas.openxmlformats.org/drawingml/2006/main" xmlns:r="http://schemas.openxmlformats.org/officeDocument/2006/relationships" r:id="rId1"/>
        </cdr:cNvPr>
        <cdr:cNvSpPr txBox="1">
          <a:spLocks xmlns:a="http://schemas.openxmlformats.org/drawingml/2006/main" noChangeArrowheads="1"/>
        </cdr:cNvSpPr>
      </cdr:nvSpPr>
      <cdr:spPr bwMode="auto">
        <a:xfrm xmlns:a="http://schemas.openxmlformats.org/drawingml/2006/main">
          <a:off x="50800" y="4836398"/>
          <a:ext cx="1336996" cy="186452"/>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0" tIns="0" rIns="0" bIns="0" anchor="ctr" upright="1"/>
        <a:lstStyle xmlns:a="http://schemas.openxmlformats.org/drawingml/2006/main"/>
        <a:p xmlns:a="http://schemas.openxmlformats.org/drawingml/2006/main">
          <a:pPr algn="l" rtl="0">
            <a:defRPr sz="1000"/>
          </a:pPr>
          <a:r>
            <a:rPr lang="en-US" sz="800" b="0" i="0" u="sng" strike="noStrike" baseline="0">
              <a:solidFill>
                <a:srgbClr val="0000FF"/>
              </a:solidFill>
              <a:latin typeface="Arial"/>
              <a:cs typeface="Arial"/>
            </a:rPr>
            <a:t>www.tanvarz.ir</a:t>
          </a:r>
        </a:p>
      </cdr:txBody>
    </cdr:sp>
  </cdr:relSizeAnchor>
  <cdr:relSizeAnchor xmlns:cdr="http://schemas.openxmlformats.org/drawingml/2006/chartDrawing">
    <cdr:from>
      <cdr:x>0.78493</cdr:x>
      <cdr:y>0.95381</cdr:y>
    </cdr:from>
    <cdr:to>
      <cdr:x>0.99253</cdr:x>
      <cdr:y>0.9906</cdr:y>
    </cdr:to>
    <cdr:sp macro="" textlink="">
      <cdr:nvSpPr>
        <cdr:cNvPr id="275458" name="Text Box 1026"/>
        <cdr:cNvSpPr txBox="1">
          <a:spLocks xmlns:a="http://schemas.openxmlformats.org/drawingml/2006/main" noChangeArrowheads="1"/>
        </cdr:cNvSpPr>
      </cdr:nvSpPr>
      <cdr:spPr bwMode="auto">
        <a:xfrm xmlns:a="http://schemas.openxmlformats.org/drawingml/2006/main">
          <a:off x="5004903" y="4836398"/>
          <a:ext cx="1322872" cy="186452"/>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0" tIns="0" rIns="0" bIns="0" anchor="ctr" upright="1"/>
        <a:lstStyle xmlns:a="http://schemas.openxmlformats.org/drawingml/2006/main"/>
        <a:p xmlns:a="http://schemas.openxmlformats.org/drawingml/2006/main">
          <a:pPr algn="r" rtl="0">
            <a:defRPr sz="1000"/>
          </a:pPr>
          <a:r>
            <a:rPr lang="en-US" sz="800" b="0" i="0" u="none" strike="noStrike" baseline="0">
              <a:solidFill>
                <a:srgbClr val="000000"/>
              </a:solidFill>
              <a:latin typeface="Arial"/>
              <a:cs typeface="Arial"/>
            </a:rPr>
            <a:t>© Source: Vertex42</a:t>
          </a:r>
        </a:p>
      </cdr:txBody>
    </cdr:sp>
  </cdr:relSizeAnchor>
  <cdr:relSizeAnchor xmlns:cdr="http://schemas.openxmlformats.org/drawingml/2006/chartDrawing">
    <cdr:from>
      <cdr:x>0.42366</cdr:x>
      <cdr:y>0.39231</cdr:y>
    </cdr:from>
    <cdr:to>
      <cdr:x>0.58816</cdr:x>
      <cdr:y>0.47866</cdr:y>
    </cdr:to>
    <cdr:sp macro="" textlink="">
      <cdr:nvSpPr>
        <cdr:cNvPr id="275459" name="Text Box 1027"/>
        <cdr:cNvSpPr txBox="1">
          <a:spLocks xmlns:a="http://schemas.openxmlformats.org/drawingml/2006/main" noChangeArrowheads="1"/>
        </cdr:cNvSpPr>
      </cdr:nvSpPr>
      <cdr:spPr bwMode="auto">
        <a:xfrm xmlns:a="http://schemas.openxmlformats.org/drawingml/2006/main">
          <a:off x="2702822" y="1991143"/>
          <a:ext cx="1048255" cy="437540"/>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FFFFB9" mc:Ignorable="a14" a14:legacySpreadsheetColorIndex="43"/>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0" tIns="0" rIns="0" bIns="0" anchor="ctr" upright="1"/>
        <a:lstStyle xmlns:a="http://schemas.openxmlformats.org/drawingml/2006/main"/>
        <a:p xmlns:a="http://schemas.openxmlformats.org/drawingml/2006/main">
          <a:pPr algn="ctr" rtl="0">
            <a:defRPr sz="1000"/>
          </a:pPr>
          <a:r>
            <a:rPr lang="fa-IR" sz="1400" b="1" i="0" u="none" strike="noStrike" baseline="0">
              <a:solidFill>
                <a:srgbClr val="000000"/>
              </a:solidFill>
              <a:latin typeface="Arial"/>
              <a:cs typeface="Arial"/>
            </a:rPr>
            <a:t>اضافه‌وزن</a:t>
          </a:r>
          <a:endParaRPr lang="en-US" sz="1400" b="1" i="0" u="none" strike="noStrike" baseline="0">
            <a:solidFill>
              <a:srgbClr val="000000"/>
            </a:solidFill>
            <a:latin typeface="Arial"/>
            <a:cs typeface="Arial"/>
          </a:endParaRPr>
        </a:p>
        <a:p xmlns:a="http://schemas.openxmlformats.org/drawingml/2006/main">
          <a:pPr algn="ctr" rtl="0">
            <a:defRPr sz="1000"/>
          </a:pPr>
          <a:r>
            <a:rPr lang="en-US" sz="1100" b="0" i="0" u="none" strike="noStrike" baseline="0">
              <a:solidFill>
                <a:srgbClr val="000000"/>
              </a:solidFill>
              <a:latin typeface="Arial"/>
              <a:cs typeface="Arial"/>
            </a:rPr>
            <a:t>BMI 25-30</a:t>
          </a:r>
        </a:p>
      </cdr:txBody>
    </cdr:sp>
  </cdr:relSizeAnchor>
  <cdr:relSizeAnchor xmlns:cdr="http://schemas.openxmlformats.org/drawingml/2006/chartDrawing">
    <cdr:from>
      <cdr:x>0.25866</cdr:x>
      <cdr:y>0.26795</cdr:y>
    </cdr:from>
    <cdr:to>
      <cdr:x>0.46946</cdr:x>
      <cdr:y>0.34497</cdr:y>
    </cdr:to>
    <cdr:sp macro="" textlink="">
      <cdr:nvSpPr>
        <cdr:cNvPr id="275460" name="Text Box 1028"/>
        <cdr:cNvSpPr txBox="1">
          <a:spLocks xmlns:a="http://schemas.openxmlformats.org/drawingml/2006/main" noChangeArrowheads="1"/>
        </cdr:cNvSpPr>
      </cdr:nvSpPr>
      <cdr:spPr bwMode="auto">
        <a:xfrm xmlns:a="http://schemas.openxmlformats.org/drawingml/2006/main">
          <a:off x="1651429" y="1360935"/>
          <a:ext cx="1343272" cy="390306"/>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FFFFB9" mc:Ignorable="a14" a14:legacySpreadsheetColorIndex="43"/>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0" tIns="0" rIns="0" bIns="0" anchor="ctr" upright="1"/>
        <a:lstStyle xmlns:a="http://schemas.openxmlformats.org/drawingml/2006/main"/>
        <a:p xmlns:a="http://schemas.openxmlformats.org/drawingml/2006/main">
          <a:pPr algn="ctr" rtl="0">
            <a:defRPr sz="1000"/>
          </a:pPr>
          <a:r>
            <a:rPr lang="fa-IR" sz="1400" b="1" i="0" u="none" strike="noStrike" baseline="0">
              <a:solidFill>
                <a:srgbClr val="000000"/>
              </a:solidFill>
              <a:latin typeface="Arial"/>
              <a:cs typeface="Arial"/>
            </a:rPr>
            <a:t>چاق</a:t>
          </a:r>
          <a:endParaRPr lang="en-US" sz="1400" b="1" i="0" u="none" strike="noStrike" baseline="0">
            <a:solidFill>
              <a:srgbClr val="000000"/>
            </a:solidFill>
            <a:latin typeface="Arial"/>
            <a:cs typeface="Arial"/>
          </a:endParaRPr>
        </a:p>
        <a:p xmlns:a="http://schemas.openxmlformats.org/drawingml/2006/main">
          <a:pPr algn="ctr" rtl="0">
            <a:defRPr sz="1000"/>
          </a:pPr>
          <a:r>
            <a:rPr lang="en-US" sz="1100" b="0" i="0" u="none" strike="noStrike" baseline="0">
              <a:solidFill>
                <a:srgbClr val="000000"/>
              </a:solidFill>
              <a:latin typeface="Arial"/>
              <a:cs typeface="Arial"/>
            </a:rPr>
            <a:t>BMI 30 &amp; Above</a:t>
          </a:r>
        </a:p>
      </cdr:txBody>
    </cdr:sp>
  </cdr:relSizeAnchor>
  <cdr:relSizeAnchor xmlns:cdr="http://schemas.openxmlformats.org/drawingml/2006/chartDrawing">
    <cdr:from>
      <cdr:x>0.68864</cdr:x>
      <cdr:y>0.59003</cdr:y>
    </cdr:from>
    <cdr:to>
      <cdr:x>0.86939</cdr:x>
      <cdr:y>0.67637</cdr:y>
    </cdr:to>
    <cdr:sp macro="" textlink="">
      <cdr:nvSpPr>
        <cdr:cNvPr id="275461" name="Text Box 1029"/>
        <cdr:cNvSpPr txBox="1">
          <a:spLocks xmlns:a="http://schemas.openxmlformats.org/drawingml/2006/main" noChangeArrowheads="1"/>
        </cdr:cNvSpPr>
      </cdr:nvSpPr>
      <cdr:spPr bwMode="auto">
        <a:xfrm xmlns:a="http://schemas.openxmlformats.org/drawingml/2006/main">
          <a:off x="4391328" y="2993011"/>
          <a:ext cx="1151825" cy="437540"/>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FFFFB9" mc:Ignorable="a14" a14:legacySpreadsheetColorIndex="43"/>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0" tIns="0" rIns="0" bIns="0" anchor="ctr" upright="1"/>
        <a:lstStyle xmlns:a="http://schemas.openxmlformats.org/drawingml/2006/main"/>
        <a:p xmlns:a="http://schemas.openxmlformats.org/drawingml/2006/main">
          <a:pPr algn="ctr" rtl="0">
            <a:defRPr sz="1000"/>
          </a:pPr>
          <a:r>
            <a:rPr lang="fa-IR" sz="1400" b="1" i="0" u="none" strike="noStrike" baseline="0">
              <a:solidFill>
                <a:srgbClr val="000000"/>
              </a:solidFill>
              <a:latin typeface="Arial"/>
              <a:cs typeface="Arial"/>
            </a:rPr>
            <a:t>کمبود وزن</a:t>
          </a:r>
          <a:endParaRPr lang="en-US" sz="1400" b="1" i="0" u="none" strike="noStrike" baseline="0">
            <a:solidFill>
              <a:srgbClr val="000000"/>
            </a:solidFill>
            <a:latin typeface="Arial"/>
            <a:cs typeface="Arial"/>
          </a:endParaRPr>
        </a:p>
        <a:p xmlns:a="http://schemas.openxmlformats.org/drawingml/2006/main">
          <a:pPr algn="ctr" rtl="0">
            <a:defRPr sz="1000"/>
          </a:pPr>
          <a:r>
            <a:rPr lang="en-US" sz="1100" b="0" i="0" u="none" strike="noStrike" baseline="0">
              <a:solidFill>
                <a:srgbClr val="000000"/>
              </a:solidFill>
              <a:latin typeface="Arial"/>
              <a:cs typeface="Arial"/>
            </a:rPr>
            <a:t>BMI &lt; 18.5</a:t>
          </a:r>
        </a:p>
      </cdr:txBody>
    </cdr:sp>
  </cdr:relSizeAnchor>
  <cdr:relSizeAnchor xmlns:cdr="http://schemas.openxmlformats.org/drawingml/2006/chartDrawing">
    <cdr:from>
      <cdr:x>0.54334</cdr:x>
      <cdr:y>0.47866</cdr:y>
    </cdr:from>
    <cdr:to>
      <cdr:x>0.70637</cdr:x>
      <cdr:y>0.56697</cdr:y>
    </cdr:to>
    <cdr:sp macro="" textlink="">
      <cdr:nvSpPr>
        <cdr:cNvPr id="275462" name="Text Box 1030"/>
        <cdr:cNvSpPr txBox="1">
          <a:spLocks xmlns:a="http://schemas.openxmlformats.org/drawingml/2006/main" noChangeArrowheads="1"/>
        </cdr:cNvSpPr>
      </cdr:nvSpPr>
      <cdr:spPr bwMode="auto">
        <a:xfrm xmlns:a="http://schemas.openxmlformats.org/drawingml/2006/main">
          <a:off x="3465474" y="2428683"/>
          <a:ext cx="1038840" cy="447484"/>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FFFFB9" mc:Ignorable="a14" a14:legacySpreadsheetColorIndex="43"/>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0" tIns="0" rIns="0" bIns="0" anchor="ctr" upright="1"/>
        <a:lstStyle xmlns:a="http://schemas.openxmlformats.org/drawingml/2006/main"/>
        <a:p xmlns:a="http://schemas.openxmlformats.org/drawingml/2006/main">
          <a:pPr algn="ctr" rtl="0">
            <a:defRPr sz="1000"/>
          </a:pPr>
          <a:r>
            <a:rPr lang="fa-IR" sz="1400" b="1" i="0" u="none" strike="noStrike" baseline="0">
              <a:solidFill>
                <a:srgbClr val="000000"/>
              </a:solidFill>
              <a:latin typeface="Arial"/>
              <a:cs typeface="Arial"/>
            </a:rPr>
            <a:t>عادی</a:t>
          </a:r>
          <a:endParaRPr lang="en-US" sz="1400" b="1" i="0" u="none" strike="noStrike" baseline="0">
            <a:solidFill>
              <a:srgbClr val="000000"/>
            </a:solidFill>
            <a:latin typeface="Arial"/>
            <a:cs typeface="Arial"/>
          </a:endParaRPr>
        </a:p>
        <a:p xmlns:a="http://schemas.openxmlformats.org/drawingml/2006/main">
          <a:pPr algn="ctr" rtl="0">
            <a:defRPr sz="1000"/>
          </a:pPr>
          <a:r>
            <a:rPr lang="en-US" sz="1100" b="0" i="0" u="none" strike="noStrike" baseline="0">
              <a:solidFill>
                <a:srgbClr val="000000"/>
              </a:solidFill>
              <a:latin typeface="Arial"/>
              <a:cs typeface="Arial"/>
            </a:rPr>
            <a:t>BMI 18.5-25</a:t>
          </a:r>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95250</xdr:colOff>
      <xdr:row>0</xdr:row>
      <xdr:rowOff>152400</xdr:rowOff>
    </xdr:from>
    <xdr:to>
      <xdr:col>0</xdr:col>
      <xdr:colOff>3733800</xdr:colOff>
      <xdr:row>32</xdr:row>
      <xdr:rowOff>152400</xdr:rowOff>
    </xdr:to>
    <xdr:sp macro="" textlink="">
      <xdr:nvSpPr>
        <xdr:cNvPr id="2" name="TextBox 1"/>
        <xdr:cNvSpPr txBox="1"/>
      </xdr:nvSpPr>
      <xdr:spPr>
        <a:xfrm>
          <a:off x="95250" y="152400"/>
          <a:ext cx="3638550" cy="609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1"/>
          <a:r>
            <a:rPr lang="fa-IR" sz="1100" b="1">
              <a:solidFill>
                <a:schemeClr val="dk1"/>
              </a:solidFill>
              <a:effectLst/>
              <a:latin typeface="+mn-lt"/>
              <a:ea typeface="+mn-ea"/>
              <a:cs typeface="B Nazanin" panose="00000400000000000000" pitchFamily="2" charset="-78"/>
            </a:rPr>
            <a:t>هشدار</a:t>
          </a:r>
          <a:endParaRPr lang="en-US" sz="1100" b="1">
            <a:solidFill>
              <a:schemeClr val="dk1"/>
            </a:solidFill>
            <a:effectLst/>
            <a:latin typeface="+mn-lt"/>
            <a:ea typeface="+mn-ea"/>
            <a:cs typeface="B Nazanin" panose="00000400000000000000" pitchFamily="2" charset="-78"/>
          </a:endParaRPr>
        </a:p>
        <a:p>
          <a:pPr rtl="1"/>
          <a:r>
            <a:rPr lang="fa-IR" sz="1100">
              <a:solidFill>
                <a:schemeClr val="dk1"/>
              </a:solidFill>
              <a:effectLst/>
              <a:latin typeface="+mn-lt"/>
              <a:ea typeface="+mn-ea"/>
              <a:cs typeface="B Nazanin" panose="00000400000000000000" pitchFamily="2" charset="-78"/>
            </a:rPr>
            <a:t>این جدول صرفاً برای مصارف آموزشی می‌باشد. از آن به‌عنوان توصیه پزشکی استفاده ننمایید. در مورد تصمیمات پزشکی، تناسب‌اندام و سلامت از توصیه‌های افراد حرفه‌ای بهره‌مند شوید.</a:t>
          </a:r>
          <a:endParaRPr lang="en-US" sz="1100">
            <a:solidFill>
              <a:schemeClr val="dk1"/>
            </a:solidFill>
            <a:effectLst/>
            <a:latin typeface="+mn-lt"/>
            <a:ea typeface="+mn-ea"/>
            <a:cs typeface="B Nazanin" panose="00000400000000000000" pitchFamily="2" charset="-78"/>
          </a:endParaRPr>
        </a:p>
        <a:p>
          <a:pPr rtl="1"/>
          <a:endParaRPr lang="en-US" sz="1100">
            <a:solidFill>
              <a:schemeClr val="dk1"/>
            </a:solidFill>
            <a:effectLst/>
            <a:latin typeface="+mn-lt"/>
            <a:ea typeface="+mn-ea"/>
            <a:cs typeface="B Nazanin" panose="00000400000000000000" pitchFamily="2" charset="-78"/>
          </a:endParaRPr>
        </a:p>
        <a:p>
          <a:pPr rtl="1"/>
          <a:r>
            <a:rPr lang="fa-IR" sz="1100" b="1">
              <a:solidFill>
                <a:schemeClr val="dk1"/>
              </a:solidFill>
              <a:effectLst/>
              <a:latin typeface="+mn-lt"/>
              <a:ea typeface="+mn-ea"/>
              <a:cs typeface="B Nazanin" panose="00000400000000000000" pitchFamily="2" charset="-78"/>
            </a:rPr>
            <a:t>بدون ضمانت</a:t>
          </a:r>
          <a:endParaRPr lang="en-US" sz="1100" b="1">
            <a:solidFill>
              <a:schemeClr val="dk1"/>
            </a:solidFill>
            <a:effectLst/>
            <a:latin typeface="+mn-lt"/>
            <a:ea typeface="+mn-ea"/>
            <a:cs typeface="B Nazanin" panose="00000400000000000000" pitchFamily="2" charset="-78"/>
          </a:endParaRPr>
        </a:p>
        <a:p>
          <a:pPr rtl="1"/>
          <a:r>
            <a:rPr lang="fa-IR" sz="1100">
              <a:solidFill>
                <a:schemeClr val="dk1"/>
              </a:solidFill>
              <a:effectLst/>
              <a:latin typeface="+mn-lt"/>
              <a:ea typeface="+mn-ea"/>
              <a:cs typeface="B Nazanin" panose="00000400000000000000" pitchFamily="2" charset="-78"/>
            </a:rPr>
            <a:t>این نرم‌افزار و تمام پرونده‌های مربوط به آن به‌صورت کنونی به شما ارائه می‌شوند. تن ورز هیچ‌گونه تضمین صریح یا ضمنی ارائه نداده و هرگونه شرایط کتبی یا شفاهی و ضمانت‌های مربوط به فروش، تناسب‌اندام برای هدفی خاص و عدم تعهد را انکار می‌کند. بدون محدودیت موارد فوق، شما می‌پذیرید که نرم‌افزار ممکن است با نیازمندی‌های شما سازگار نبوده، بدون خطا عمل کرده و یا هیچ یک از مشکلات شما را برطرف نکرده و یا به طور کاملاً صحیح عمل کند. این توافق تأثیری بر روی حقوق قانونی شما به‌عنوان مصرف‌کننده ندارد.</a:t>
          </a:r>
          <a:endParaRPr lang="en-US" sz="1100">
            <a:solidFill>
              <a:schemeClr val="dk1"/>
            </a:solidFill>
            <a:effectLst/>
            <a:latin typeface="+mn-lt"/>
            <a:ea typeface="+mn-ea"/>
            <a:cs typeface="B Nazanin" panose="00000400000000000000" pitchFamily="2" charset="-78"/>
          </a:endParaRPr>
        </a:p>
        <a:p>
          <a:pPr rtl="1"/>
          <a:endParaRPr lang="en-US" sz="1100">
            <a:solidFill>
              <a:schemeClr val="dk1"/>
            </a:solidFill>
            <a:effectLst/>
            <a:latin typeface="+mn-lt"/>
            <a:ea typeface="+mn-ea"/>
            <a:cs typeface="B Nazanin" panose="00000400000000000000" pitchFamily="2" charset="-78"/>
          </a:endParaRPr>
        </a:p>
        <a:p>
          <a:pPr rtl="1"/>
          <a:r>
            <a:rPr lang="fa-IR" sz="1100" b="1">
              <a:solidFill>
                <a:schemeClr val="dk1"/>
              </a:solidFill>
              <a:effectLst/>
              <a:latin typeface="+mn-lt"/>
              <a:ea typeface="+mn-ea"/>
              <a:cs typeface="B Nazanin" panose="00000400000000000000" pitchFamily="2" charset="-78"/>
            </a:rPr>
            <a:t>محدودیت مسئولیت‌پذیری</a:t>
          </a:r>
          <a:endParaRPr lang="en-US" sz="1100" b="1">
            <a:solidFill>
              <a:schemeClr val="dk1"/>
            </a:solidFill>
            <a:effectLst/>
            <a:latin typeface="+mn-lt"/>
            <a:ea typeface="+mn-ea"/>
            <a:cs typeface="B Nazanin" panose="00000400000000000000" pitchFamily="2" charset="-78"/>
          </a:endParaRPr>
        </a:p>
        <a:p>
          <a:pPr rtl="1"/>
          <a:r>
            <a:rPr lang="fa-IR" sz="1100">
              <a:solidFill>
                <a:schemeClr val="dk1"/>
              </a:solidFill>
              <a:effectLst/>
              <a:latin typeface="+mn-lt"/>
              <a:ea typeface="+mn-ea"/>
              <a:cs typeface="B Nazanin" panose="00000400000000000000" pitchFamily="2" charset="-78"/>
            </a:rPr>
            <a:t>تحت هیچ شرایطی، تن ورز مسئولیتی در قبال شما، صدمات، سود از دست رفته، از دست رفتن پس‌انداز یا هرگونه خسارت مستقیم، غیرمستقیم، حوادث یا عواقب ناشی از استفاده یا عدم استفاده از نرم‌افزار یا هرگونه خطا یا سستی در تولید این نرم‌افزار، یا هرگونه ادعا توسط سایر طرفین ندارد. نرم‌افزار تمام ریسک‌ها و مسئولیت‌ها برای کیفیت و عملکرد را در بر دارد.</a:t>
          </a:r>
          <a:endParaRPr lang="en-US" sz="1100">
            <a:solidFill>
              <a:schemeClr val="dk1"/>
            </a:solidFill>
            <a:effectLst/>
            <a:latin typeface="+mn-lt"/>
            <a:ea typeface="+mn-ea"/>
            <a:cs typeface="B Nazanin" panose="00000400000000000000" pitchFamily="2" charset="-78"/>
          </a:endParaRPr>
        </a:p>
        <a:p>
          <a:pPr rtl="1"/>
          <a:endParaRPr lang="fa-IR" sz="1100">
            <a:cs typeface="B Nazanin" panose="00000400000000000000" pitchFamily="2" charset="-78"/>
          </a:endParaRPr>
        </a:p>
        <a:p>
          <a:pPr rtl="1"/>
          <a:endParaRPr lang="en-US" sz="1100">
            <a:cs typeface="B Nazanin" panose="00000400000000000000" pitchFamily="2" charset="-78"/>
          </a:endParaRPr>
        </a:p>
        <a:p>
          <a:pPr rtl="1"/>
          <a:r>
            <a:rPr lang="fa-IR" sz="1050">
              <a:cs typeface="B Nazanin" panose="00000400000000000000" pitchFamily="2" charset="-78"/>
            </a:rPr>
            <a:t>منبع اصلی این اکسل: </a:t>
          </a:r>
          <a:r>
            <a:rPr lang="en-US" sz="900">
              <a:solidFill>
                <a:schemeClr val="dk1"/>
              </a:solidFill>
              <a:effectLst/>
              <a:latin typeface="+mn-lt"/>
              <a:ea typeface="+mn-ea"/>
              <a:cs typeface="+mn-cs"/>
            </a:rPr>
            <a:t>Vertex42</a:t>
          </a:r>
          <a:endParaRPr lang="en-US" sz="1050">
            <a:cs typeface="B Nazanin" panose="00000400000000000000" pitchFamily="2" charset="-78"/>
          </a:endParaRPr>
        </a:p>
      </xdr:txBody>
    </xdr:sp>
    <xdr:clientData/>
  </xdr:twoCellAnchor>
</xdr:wsDr>
</file>

<file path=xl/theme/theme1.xml><?xml version="1.0" encoding="utf-8"?>
<a:theme xmlns:a="http://schemas.openxmlformats.org/drawingml/2006/main" name="Office Theme">
  <a:themeElements>
    <a:clrScheme name="V42 - TRUE BLUE(purple) CLASSIC">
      <a:dk1>
        <a:sysClr val="windowText" lastClr="000000"/>
      </a:dk1>
      <a:lt1>
        <a:sysClr val="window" lastClr="FFFFFF"/>
      </a:lt1>
      <a:dk2>
        <a:srgbClr val="3A5D9C"/>
      </a:dk2>
      <a:lt2>
        <a:srgbClr val="EEECE2"/>
      </a:lt2>
      <a:accent1>
        <a:srgbClr val="3B4E87"/>
      </a:accent1>
      <a:accent2>
        <a:srgbClr val="C04E4E"/>
      </a:accent2>
      <a:accent3>
        <a:srgbClr val="26AA26"/>
      </a:accent3>
      <a:accent4>
        <a:srgbClr val="7860B4"/>
      </a:accent4>
      <a:accent5>
        <a:srgbClr val="E68422"/>
      </a:accent5>
      <a:accent6>
        <a:srgbClr val="846648"/>
      </a:accent6>
      <a:hlink>
        <a:srgbClr val="4C92AE"/>
      </a:hlink>
      <a:folHlink>
        <a:srgbClr val="969696"/>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tanvarz.ir/workout" TargetMode="External"/><Relationship Id="rId1" Type="http://schemas.openxmlformats.org/officeDocument/2006/relationships/hyperlink" Target="http://www.tanvarz.ir/"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hyperlink" Target="https://www.tanvarz.ir/workout" TargetMode="External"/><Relationship Id="rId2" Type="http://schemas.openxmlformats.org/officeDocument/2006/relationships/hyperlink" Target="http://www.cdc.gov/healthyweight/assessing/bmi/adult_bmi/index.html" TargetMode="External"/><Relationship Id="rId1" Type="http://schemas.openxmlformats.org/officeDocument/2006/relationships/hyperlink" Target="http://www.halls.md/body-mass-index/overweight.htm" TargetMode="External"/><Relationship Id="rId4"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vertex42.com/ExcelTemplates/ideal-weight-chart.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2"/>
  <sheetViews>
    <sheetView tabSelected="1" workbookViewId="0">
      <selection activeCell="E10" sqref="E10"/>
    </sheetView>
  </sheetViews>
  <sheetFormatPr defaultRowHeight="15" x14ac:dyDescent="0.25"/>
  <cols>
    <col min="1" max="1" width="3.5703125" style="93" customWidth="1"/>
    <col min="2" max="2" width="49.140625" style="93" customWidth="1"/>
    <col min="3" max="3" width="8.7109375" style="93" customWidth="1"/>
    <col min="4" max="16384" width="9.140625" style="93"/>
  </cols>
  <sheetData>
    <row r="1" spans="2:3" ht="26.25" x14ac:dyDescent="0.65">
      <c r="B1" s="114" t="s">
        <v>81</v>
      </c>
      <c r="C1" s="92"/>
    </row>
    <row r="2" spans="2:3" x14ac:dyDescent="0.25">
      <c r="C2" s="94"/>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X51"/>
  <sheetViews>
    <sheetView showGridLines="0" zoomScaleNormal="100" workbookViewId="0">
      <selection activeCell="A5" sqref="A5:X5"/>
    </sheetView>
  </sheetViews>
  <sheetFormatPr defaultColWidth="11.140625" defaultRowHeight="12.75" x14ac:dyDescent="0.2"/>
  <cols>
    <col min="1" max="1" width="5.5703125" style="2" customWidth="1"/>
    <col min="2" max="2" width="7.7109375" style="2" customWidth="1"/>
    <col min="3" max="6" width="3.85546875" style="2" customWidth="1"/>
    <col min="7" max="7" width="3.85546875" style="6" customWidth="1"/>
    <col min="8" max="24" width="3.85546875" style="2" customWidth="1"/>
    <col min="25" max="16384" width="11.140625" style="2"/>
  </cols>
  <sheetData>
    <row r="1" spans="1:24" ht="30" customHeight="1" x14ac:dyDescent="0.2">
      <c r="A1" s="115" t="s">
        <v>64</v>
      </c>
      <c r="B1" s="81"/>
      <c r="C1" s="81"/>
      <c r="D1" s="81"/>
      <c r="E1" s="81"/>
      <c r="F1" s="81"/>
      <c r="G1" s="81"/>
      <c r="H1" s="81"/>
      <c r="I1" s="81"/>
      <c r="J1" s="81"/>
      <c r="K1" s="81"/>
      <c r="L1" s="81"/>
      <c r="M1" s="81"/>
      <c r="N1" s="81"/>
      <c r="O1" s="81"/>
      <c r="P1" s="81"/>
      <c r="Q1" s="81"/>
      <c r="R1" s="81"/>
      <c r="S1" s="81"/>
      <c r="T1" s="81"/>
      <c r="U1" s="81"/>
      <c r="V1" s="81"/>
      <c r="W1" s="81"/>
      <c r="X1" s="81"/>
    </row>
    <row r="2" spans="1:24" x14ac:dyDescent="0.2">
      <c r="A2" s="90" t="s">
        <v>63</v>
      </c>
      <c r="X2" s="8"/>
    </row>
    <row r="3" spans="1:24" x14ac:dyDescent="0.2">
      <c r="A3" s="20"/>
      <c r="B3" s="20"/>
      <c r="C3" s="21"/>
      <c r="D3" s="20"/>
      <c r="E3" s="20"/>
      <c r="F3" s="20"/>
      <c r="G3" s="22"/>
      <c r="H3" s="3"/>
    </row>
    <row r="4" spans="1:24" hidden="1" x14ac:dyDescent="0.2">
      <c r="A4" s="20"/>
      <c r="B4" s="20"/>
      <c r="C4" s="22">
        <v>56</v>
      </c>
      <c r="D4" s="22">
        <v>57</v>
      </c>
      <c r="E4" s="22">
        <v>58</v>
      </c>
      <c r="F4" s="22">
        <v>59</v>
      </c>
      <c r="G4" s="22">
        <v>60</v>
      </c>
      <c r="H4" s="22">
        <v>61</v>
      </c>
      <c r="I4" s="22">
        <v>62</v>
      </c>
      <c r="J4" s="22">
        <v>63</v>
      </c>
      <c r="K4" s="22">
        <v>64</v>
      </c>
      <c r="L4" s="22">
        <v>65</v>
      </c>
      <c r="M4" s="22">
        <v>66</v>
      </c>
      <c r="N4" s="22">
        <v>67</v>
      </c>
      <c r="O4" s="22">
        <v>68</v>
      </c>
      <c r="P4" s="22">
        <v>69</v>
      </c>
      <c r="Q4" s="22">
        <v>70</v>
      </c>
      <c r="R4" s="22">
        <v>71</v>
      </c>
      <c r="S4" s="22">
        <v>72</v>
      </c>
      <c r="T4" s="22">
        <v>73</v>
      </c>
      <c r="U4" s="22">
        <v>74</v>
      </c>
      <c r="V4" s="22">
        <v>75</v>
      </c>
      <c r="W4" s="22">
        <v>76</v>
      </c>
      <c r="X4" s="22">
        <v>77</v>
      </c>
    </row>
    <row r="5" spans="1:24" ht="24" x14ac:dyDescent="0.6">
      <c r="A5" s="116" t="s">
        <v>65</v>
      </c>
      <c r="B5" s="116"/>
      <c r="C5" s="116"/>
      <c r="D5" s="116"/>
      <c r="E5" s="116"/>
      <c r="F5" s="116"/>
      <c r="G5" s="116"/>
      <c r="H5" s="116"/>
      <c r="I5" s="116"/>
      <c r="J5" s="116"/>
      <c r="K5" s="116"/>
      <c r="L5" s="116"/>
      <c r="M5" s="116"/>
      <c r="N5" s="116"/>
      <c r="O5" s="116"/>
      <c r="P5" s="116"/>
      <c r="Q5" s="116"/>
      <c r="R5" s="116"/>
      <c r="S5" s="116"/>
      <c r="T5" s="116"/>
      <c r="U5" s="116"/>
      <c r="V5" s="116"/>
      <c r="W5" s="116"/>
      <c r="X5" s="116"/>
    </row>
    <row r="6" spans="1:24" x14ac:dyDescent="0.2">
      <c r="B6" s="20"/>
      <c r="C6" s="22"/>
      <c r="D6" s="22"/>
      <c r="E6" s="22"/>
      <c r="F6" s="22"/>
      <c r="G6" s="22"/>
      <c r="H6" s="22"/>
      <c r="I6" s="22"/>
      <c r="J6" s="22"/>
      <c r="K6" s="22"/>
      <c r="L6" s="22"/>
      <c r="M6" s="22"/>
      <c r="N6" s="22"/>
      <c r="O6" s="22"/>
      <c r="P6" s="22"/>
      <c r="Q6" s="22"/>
      <c r="R6" s="22"/>
      <c r="S6" s="22"/>
      <c r="T6" s="22"/>
      <c r="U6" s="22"/>
      <c r="V6" s="22"/>
      <c r="W6" s="22"/>
      <c r="X6" s="56" t="s">
        <v>35</v>
      </c>
    </row>
    <row r="7" spans="1:24" x14ac:dyDescent="0.2">
      <c r="B7" s="20"/>
      <c r="C7" s="34"/>
      <c r="D7" s="87" t="s">
        <v>66</v>
      </c>
      <c r="E7" s="5"/>
      <c r="F7" s="5"/>
      <c r="H7" s="35"/>
      <c r="I7" s="88" t="s">
        <v>67</v>
      </c>
      <c r="N7" s="36"/>
      <c r="O7" s="88" t="s">
        <v>68</v>
      </c>
      <c r="S7" s="37"/>
      <c r="T7" s="88" t="s">
        <v>69</v>
      </c>
    </row>
    <row r="8" spans="1:24" ht="18" customHeight="1" x14ac:dyDescent="0.25">
      <c r="A8" s="20"/>
      <c r="B8" s="20"/>
      <c r="C8" s="97" t="s">
        <v>73</v>
      </c>
      <c r="D8" s="97"/>
      <c r="E8" s="97"/>
      <c r="F8" s="97"/>
      <c r="G8" s="97"/>
      <c r="H8" s="97"/>
      <c r="I8" s="97"/>
      <c r="J8" s="97"/>
      <c r="K8" s="97"/>
      <c r="L8" s="97"/>
      <c r="M8" s="97"/>
      <c r="N8" s="97"/>
      <c r="O8" s="97"/>
      <c r="P8" s="97"/>
      <c r="Q8" s="97"/>
      <c r="R8" s="97"/>
      <c r="S8" s="97"/>
      <c r="T8" s="97"/>
      <c r="U8" s="97"/>
      <c r="V8" s="97"/>
      <c r="W8" s="97"/>
      <c r="X8" s="97"/>
    </row>
    <row r="9" spans="1:24" ht="15.75" x14ac:dyDescent="0.25">
      <c r="A9" s="98" t="s">
        <v>70</v>
      </c>
      <c r="B9" s="99"/>
      <c r="C9" s="52" t="str">
        <f t="shared" ref="C9:X9" si="0">ROUNDDOWN(C4/12,0)&amp;"'"&amp;MOD(C4,12)&amp;CHAR(34)</f>
        <v>4'8"</v>
      </c>
      <c r="D9" s="52" t="str">
        <f t="shared" si="0"/>
        <v>4'9"</v>
      </c>
      <c r="E9" s="52" t="str">
        <f t="shared" si="0"/>
        <v>4'10"</v>
      </c>
      <c r="F9" s="52" t="str">
        <f t="shared" si="0"/>
        <v>4'11"</v>
      </c>
      <c r="G9" s="52" t="str">
        <f t="shared" si="0"/>
        <v>5'0"</v>
      </c>
      <c r="H9" s="52" t="str">
        <f t="shared" si="0"/>
        <v>5'1"</v>
      </c>
      <c r="I9" s="52" t="str">
        <f t="shared" si="0"/>
        <v>5'2"</v>
      </c>
      <c r="J9" s="52" t="str">
        <f t="shared" si="0"/>
        <v>5'3"</v>
      </c>
      <c r="K9" s="52" t="str">
        <f t="shared" si="0"/>
        <v>5'4"</v>
      </c>
      <c r="L9" s="52" t="str">
        <f t="shared" si="0"/>
        <v>5'5"</v>
      </c>
      <c r="M9" s="52" t="str">
        <f t="shared" si="0"/>
        <v>5'6"</v>
      </c>
      <c r="N9" s="52" t="str">
        <f t="shared" si="0"/>
        <v>5'7"</v>
      </c>
      <c r="O9" s="52" t="str">
        <f t="shared" si="0"/>
        <v>5'8"</v>
      </c>
      <c r="P9" s="52" t="str">
        <f t="shared" si="0"/>
        <v>5'9"</v>
      </c>
      <c r="Q9" s="52" t="str">
        <f t="shared" si="0"/>
        <v>5'10"</v>
      </c>
      <c r="R9" s="52" t="str">
        <f t="shared" si="0"/>
        <v>5'11"</v>
      </c>
      <c r="S9" s="52" t="str">
        <f t="shared" si="0"/>
        <v>6'0"</v>
      </c>
      <c r="T9" s="52" t="str">
        <f t="shared" si="0"/>
        <v>6'1"</v>
      </c>
      <c r="U9" s="52" t="str">
        <f t="shared" si="0"/>
        <v>6'2"</v>
      </c>
      <c r="V9" s="52" t="str">
        <f t="shared" si="0"/>
        <v>6'3"</v>
      </c>
      <c r="W9" s="52" t="str">
        <f t="shared" si="0"/>
        <v>6'4"</v>
      </c>
      <c r="X9" s="53" t="str">
        <f t="shared" si="0"/>
        <v>6'5"</v>
      </c>
    </row>
    <row r="10" spans="1:24" x14ac:dyDescent="0.2">
      <c r="A10" s="41" t="s">
        <v>72</v>
      </c>
      <c r="B10" s="42" t="s">
        <v>71</v>
      </c>
      <c r="C10" s="50" t="str">
        <f>TEXT(C4*2.54,"0")&amp;"cm"</f>
        <v>142cm</v>
      </c>
      <c r="D10" s="51"/>
      <c r="E10" s="50">
        <f>E4*2.54</f>
        <v>147.32</v>
      </c>
      <c r="F10" s="50">
        <f t="shared" ref="F10:X10" si="1">F4*2.54</f>
        <v>149.86000000000001</v>
      </c>
      <c r="G10" s="50">
        <f t="shared" si="1"/>
        <v>152.4</v>
      </c>
      <c r="H10" s="50">
        <f t="shared" si="1"/>
        <v>154.94</v>
      </c>
      <c r="I10" s="50">
        <f t="shared" si="1"/>
        <v>157.47999999999999</v>
      </c>
      <c r="J10" s="50">
        <f t="shared" si="1"/>
        <v>160.02000000000001</v>
      </c>
      <c r="K10" s="50">
        <f t="shared" si="1"/>
        <v>162.56</v>
      </c>
      <c r="L10" s="50">
        <f t="shared" si="1"/>
        <v>165.1</v>
      </c>
      <c r="M10" s="50">
        <f t="shared" si="1"/>
        <v>167.64000000000001</v>
      </c>
      <c r="N10" s="50">
        <f t="shared" si="1"/>
        <v>170.18</v>
      </c>
      <c r="O10" s="50">
        <f t="shared" si="1"/>
        <v>172.72</v>
      </c>
      <c r="P10" s="50">
        <f t="shared" si="1"/>
        <v>175.26</v>
      </c>
      <c r="Q10" s="50">
        <f t="shared" si="1"/>
        <v>177.8</v>
      </c>
      <c r="R10" s="50">
        <f t="shared" si="1"/>
        <v>180.34</v>
      </c>
      <c r="S10" s="50">
        <f t="shared" si="1"/>
        <v>182.88</v>
      </c>
      <c r="T10" s="50">
        <f t="shared" si="1"/>
        <v>185.42000000000002</v>
      </c>
      <c r="U10" s="50">
        <f t="shared" si="1"/>
        <v>187.96</v>
      </c>
      <c r="V10" s="50">
        <f t="shared" si="1"/>
        <v>190.5</v>
      </c>
      <c r="W10" s="50">
        <f t="shared" si="1"/>
        <v>193.04</v>
      </c>
      <c r="X10" s="54">
        <f t="shared" si="1"/>
        <v>195.58</v>
      </c>
    </row>
    <row r="11" spans="1:24" ht="12.75" customHeight="1" x14ac:dyDescent="0.2">
      <c r="A11" s="43">
        <v>260</v>
      </c>
      <c r="B11" s="44" t="str">
        <f>"("&amp;TEXT(ROUND(A11*0.45359237,1),"0.0")&amp;")"</f>
        <v>(117.9)</v>
      </c>
      <c r="C11" s="45">
        <f t="shared" ref="C11:L20" si="2">$A11*703/C$4^2</f>
        <v>58.284438775510203</v>
      </c>
      <c r="D11" s="46">
        <f t="shared" si="2"/>
        <v>56.257309941520468</v>
      </c>
      <c r="E11" s="45">
        <f t="shared" si="2"/>
        <v>54.33412604042806</v>
      </c>
      <c r="F11" s="46">
        <f t="shared" si="2"/>
        <v>52.507900028727377</v>
      </c>
      <c r="G11" s="45">
        <f t="shared" si="2"/>
        <v>50.772222222222226</v>
      </c>
      <c r="H11" s="46">
        <f t="shared" si="2"/>
        <v>49.121203977425424</v>
      </c>
      <c r="I11" s="45">
        <f t="shared" si="2"/>
        <v>47.549427679500518</v>
      </c>
      <c r="J11" s="46">
        <f t="shared" si="2"/>
        <v>46.051902242378432</v>
      </c>
      <c r="K11" s="45">
        <f t="shared" si="2"/>
        <v>44.6240234375</v>
      </c>
      <c r="L11" s="46">
        <f t="shared" si="2"/>
        <v>43.261538461538464</v>
      </c>
      <c r="M11" s="45">
        <f t="shared" ref="M11:X20" si="3">$A11*703/M$4^2</f>
        <v>41.960514233241504</v>
      </c>
      <c r="N11" s="46">
        <f t="shared" si="3"/>
        <v>40.717308977500558</v>
      </c>
      <c r="O11" s="45">
        <f t="shared" si="3"/>
        <v>39.528546712802765</v>
      </c>
      <c r="P11" s="46">
        <f t="shared" si="3"/>
        <v>38.391094307918507</v>
      </c>
      <c r="Q11" s="45">
        <f t="shared" si="3"/>
        <v>37.302040816326532</v>
      </c>
      <c r="R11" s="46">
        <f t="shared" si="3"/>
        <v>36.258678833564765</v>
      </c>
      <c r="S11" s="45">
        <f t="shared" si="3"/>
        <v>35.258487654320987</v>
      </c>
      <c r="T11" s="46">
        <f t="shared" si="3"/>
        <v>34.299118033402138</v>
      </c>
      <c r="U11" s="45">
        <f t="shared" si="3"/>
        <v>33.378378378378379</v>
      </c>
      <c r="V11" s="46">
        <f t="shared" si="3"/>
        <v>32.49422222222222</v>
      </c>
      <c r="W11" s="45">
        <f t="shared" si="3"/>
        <v>31.644736842105264</v>
      </c>
      <c r="X11" s="47">
        <f t="shared" si="3"/>
        <v>30.828132906054982</v>
      </c>
    </row>
    <row r="12" spans="1:24" x14ac:dyDescent="0.2">
      <c r="A12" s="32">
        <v>255</v>
      </c>
      <c r="B12" s="39" t="str">
        <f t="shared" ref="B12:B47" si="4">"("&amp;TEXT(ROUND(A12*0.45359237,1),"0.0")&amp;")"</f>
        <v>(115.7)</v>
      </c>
      <c r="C12" s="38">
        <f t="shared" si="2"/>
        <v>57.163584183673471</v>
      </c>
      <c r="D12" s="33">
        <f t="shared" si="2"/>
        <v>55.175438596491226</v>
      </c>
      <c r="E12" s="38">
        <f t="shared" si="2"/>
        <v>53.28923900118906</v>
      </c>
      <c r="F12" s="33">
        <f t="shared" si="2"/>
        <v>51.498132720482623</v>
      </c>
      <c r="G12" s="38">
        <f t="shared" si="2"/>
        <v>49.795833333333334</v>
      </c>
      <c r="H12" s="33">
        <f t="shared" si="2"/>
        <v>48.176565439398011</v>
      </c>
      <c r="I12" s="38">
        <f t="shared" si="2"/>
        <v>46.635015608740893</v>
      </c>
      <c r="J12" s="33">
        <f t="shared" si="2"/>
        <v>45.166288737717309</v>
      </c>
      <c r="K12" s="38">
        <f t="shared" si="2"/>
        <v>43.765869140625</v>
      </c>
      <c r="L12" s="33">
        <f t="shared" si="2"/>
        <v>42.429585798816568</v>
      </c>
      <c r="M12" s="38">
        <f t="shared" si="3"/>
        <v>41.153581267217632</v>
      </c>
      <c r="N12" s="33">
        <f t="shared" si="3"/>
        <v>39.934283804856314</v>
      </c>
      <c r="O12" s="38">
        <f t="shared" si="3"/>
        <v>38.768382352941174</v>
      </c>
      <c r="P12" s="33">
        <f t="shared" si="3"/>
        <v>37.652804032766227</v>
      </c>
      <c r="Q12" s="38">
        <f t="shared" si="3"/>
        <v>36.584693877551018</v>
      </c>
      <c r="R12" s="33">
        <f t="shared" si="3"/>
        <v>35.561396548303911</v>
      </c>
      <c r="S12" s="38">
        <f t="shared" si="3"/>
        <v>34.580439814814817</v>
      </c>
      <c r="T12" s="33">
        <f t="shared" si="3"/>
        <v>33.639519609682864</v>
      </c>
      <c r="U12" s="38">
        <f t="shared" si="3"/>
        <v>32.736486486486484</v>
      </c>
      <c r="V12" s="33">
        <f t="shared" si="3"/>
        <v>31.869333333333334</v>
      </c>
      <c r="W12" s="38">
        <f t="shared" si="3"/>
        <v>31.036184210526315</v>
      </c>
      <c r="X12" s="48">
        <f t="shared" si="3"/>
        <v>30.235284196323157</v>
      </c>
    </row>
    <row r="13" spans="1:24" x14ac:dyDescent="0.2">
      <c r="A13" s="43">
        <v>250</v>
      </c>
      <c r="B13" s="44" t="str">
        <f t="shared" si="4"/>
        <v>(113.4)</v>
      </c>
      <c r="C13" s="45">
        <f t="shared" si="2"/>
        <v>56.042729591836732</v>
      </c>
      <c r="D13" s="46">
        <f t="shared" si="2"/>
        <v>54.093567251461991</v>
      </c>
      <c r="E13" s="45">
        <f t="shared" si="2"/>
        <v>52.244351961950059</v>
      </c>
      <c r="F13" s="46">
        <f t="shared" si="2"/>
        <v>50.488365412237862</v>
      </c>
      <c r="G13" s="45">
        <f t="shared" si="2"/>
        <v>48.819444444444443</v>
      </c>
      <c r="H13" s="46">
        <f t="shared" si="2"/>
        <v>47.231926901370599</v>
      </c>
      <c r="I13" s="45">
        <f t="shared" si="2"/>
        <v>45.720603537981269</v>
      </c>
      <c r="J13" s="46">
        <f t="shared" si="2"/>
        <v>44.280675233056186</v>
      </c>
      <c r="K13" s="45">
        <f t="shared" si="2"/>
        <v>42.90771484375</v>
      </c>
      <c r="L13" s="46">
        <f t="shared" si="2"/>
        <v>41.597633136094672</v>
      </c>
      <c r="M13" s="45">
        <f t="shared" si="3"/>
        <v>40.346648301193753</v>
      </c>
      <c r="N13" s="46">
        <f t="shared" si="3"/>
        <v>39.151258632212077</v>
      </c>
      <c r="O13" s="45">
        <f t="shared" si="3"/>
        <v>38.008217993079583</v>
      </c>
      <c r="P13" s="46">
        <f t="shared" si="3"/>
        <v>36.914513757613946</v>
      </c>
      <c r="Q13" s="45">
        <f t="shared" si="3"/>
        <v>35.867346938775512</v>
      </c>
      <c r="R13" s="46">
        <f t="shared" si="3"/>
        <v>34.864114263043049</v>
      </c>
      <c r="S13" s="45">
        <f t="shared" si="3"/>
        <v>33.902391975308639</v>
      </c>
      <c r="T13" s="46">
        <f t="shared" si="3"/>
        <v>32.979921185963597</v>
      </c>
      <c r="U13" s="45">
        <f t="shared" si="3"/>
        <v>32.094594594594597</v>
      </c>
      <c r="V13" s="46">
        <f t="shared" si="3"/>
        <v>31.244444444444444</v>
      </c>
      <c r="W13" s="45">
        <f t="shared" si="3"/>
        <v>30.42763157894737</v>
      </c>
      <c r="X13" s="47">
        <f t="shared" si="3"/>
        <v>29.642435486591332</v>
      </c>
    </row>
    <row r="14" spans="1:24" x14ac:dyDescent="0.2">
      <c r="A14" s="32">
        <v>245</v>
      </c>
      <c r="B14" s="39" t="str">
        <f t="shared" si="4"/>
        <v>(111.1)</v>
      </c>
      <c r="C14" s="38">
        <f t="shared" si="2"/>
        <v>54.921875</v>
      </c>
      <c r="D14" s="33">
        <f t="shared" si="2"/>
        <v>53.011695906432749</v>
      </c>
      <c r="E14" s="38">
        <f t="shared" si="2"/>
        <v>51.199464922711059</v>
      </c>
      <c r="F14" s="33">
        <f t="shared" si="2"/>
        <v>49.478598103993107</v>
      </c>
      <c r="G14" s="38">
        <f t="shared" si="2"/>
        <v>47.843055555555559</v>
      </c>
      <c r="H14" s="33">
        <f t="shared" si="2"/>
        <v>46.287288363343187</v>
      </c>
      <c r="I14" s="38">
        <f t="shared" si="2"/>
        <v>44.806191467221645</v>
      </c>
      <c r="J14" s="33">
        <f t="shared" si="2"/>
        <v>43.395061728395063</v>
      </c>
      <c r="K14" s="38">
        <f t="shared" si="2"/>
        <v>42.049560546875</v>
      </c>
      <c r="L14" s="33">
        <f t="shared" si="2"/>
        <v>40.765680473372782</v>
      </c>
      <c r="M14" s="38">
        <f t="shared" si="3"/>
        <v>39.53971533516988</v>
      </c>
      <c r="N14" s="33">
        <f t="shared" si="3"/>
        <v>38.368233459567833</v>
      </c>
      <c r="O14" s="38">
        <f t="shared" si="3"/>
        <v>37.248053633217992</v>
      </c>
      <c r="P14" s="33">
        <f t="shared" si="3"/>
        <v>36.176223482461666</v>
      </c>
      <c r="Q14" s="38">
        <f t="shared" si="3"/>
        <v>35.15</v>
      </c>
      <c r="R14" s="33">
        <f t="shared" si="3"/>
        <v>34.166831977782188</v>
      </c>
      <c r="S14" s="38">
        <f t="shared" si="3"/>
        <v>33.224344135802468</v>
      </c>
      <c r="T14" s="33">
        <f t="shared" si="3"/>
        <v>32.320322762244324</v>
      </c>
      <c r="U14" s="38">
        <f t="shared" si="3"/>
        <v>31.452702702702702</v>
      </c>
      <c r="V14" s="33">
        <f t="shared" si="3"/>
        <v>30.619555555555557</v>
      </c>
      <c r="W14" s="38">
        <f t="shared" si="3"/>
        <v>29.819078947368421</v>
      </c>
      <c r="X14" s="48">
        <f t="shared" si="3"/>
        <v>29.049586776859503</v>
      </c>
    </row>
    <row r="15" spans="1:24" x14ac:dyDescent="0.2">
      <c r="A15" s="43">
        <v>240</v>
      </c>
      <c r="B15" s="44" t="str">
        <f t="shared" si="4"/>
        <v>(108.9)</v>
      </c>
      <c r="C15" s="45">
        <f t="shared" si="2"/>
        <v>53.801020408163268</v>
      </c>
      <c r="D15" s="46">
        <f t="shared" si="2"/>
        <v>51.929824561403507</v>
      </c>
      <c r="E15" s="45">
        <f t="shared" si="2"/>
        <v>50.154577883472058</v>
      </c>
      <c r="F15" s="46">
        <f t="shared" si="2"/>
        <v>48.468830795748346</v>
      </c>
      <c r="G15" s="45">
        <f t="shared" si="2"/>
        <v>46.866666666666667</v>
      </c>
      <c r="H15" s="46">
        <f t="shared" si="2"/>
        <v>45.342649825315775</v>
      </c>
      <c r="I15" s="45">
        <f t="shared" si="2"/>
        <v>43.89177939646202</v>
      </c>
      <c r="J15" s="46">
        <f t="shared" si="2"/>
        <v>42.509448223733941</v>
      </c>
      <c r="K15" s="45">
        <f t="shared" si="2"/>
        <v>41.19140625</v>
      </c>
      <c r="L15" s="46">
        <f t="shared" si="2"/>
        <v>39.933727810650886</v>
      </c>
      <c r="M15" s="45">
        <f t="shared" si="3"/>
        <v>38.732782369146008</v>
      </c>
      <c r="N15" s="46">
        <f t="shared" si="3"/>
        <v>37.585208286923589</v>
      </c>
      <c r="O15" s="45">
        <f t="shared" si="3"/>
        <v>36.487889273356402</v>
      </c>
      <c r="P15" s="46">
        <f t="shared" si="3"/>
        <v>35.437933207309392</v>
      </c>
      <c r="Q15" s="45">
        <f t="shared" si="3"/>
        <v>34.432653061224492</v>
      </c>
      <c r="R15" s="46">
        <f t="shared" si="3"/>
        <v>33.469549692521326</v>
      </c>
      <c r="S15" s="45">
        <f t="shared" si="3"/>
        <v>32.546296296296298</v>
      </c>
      <c r="T15" s="46">
        <f t="shared" si="3"/>
        <v>31.66072433852505</v>
      </c>
      <c r="U15" s="45">
        <f t="shared" si="3"/>
        <v>30.810810810810811</v>
      </c>
      <c r="V15" s="46">
        <f t="shared" si="3"/>
        <v>29.994666666666667</v>
      </c>
      <c r="W15" s="45">
        <f t="shared" si="3"/>
        <v>29.210526315789473</v>
      </c>
      <c r="X15" s="47">
        <f t="shared" si="3"/>
        <v>28.456738067127677</v>
      </c>
    </row>
    <row r="16" spans="1:24" x14ac:dyDescent="0.2">
      <c r="A16" s="32">
        <v>235</v>
      </c>
      <c r="B16" s="39" t="str">
        <f t="shared" si="4"/>
        <v>(106.6)</v>
      </c>
      <c r="C16" s="38">
        <f t="shared" si="2"/>
        <v>52.680165816326529</v>
      </c>
      <c r="D16" s="33">
        <f t="shared" si="2"/>
        <v>50.847953216374272</v>
      </c>
      <c r="E16" s="38">
        <f t="shared" si="2"/>
        <v>49.109690844233057</v>
      </c>
      <c r="F16" s="33">
        <f t="shared" si="2"/>
        <v>47.459063487503592</v>
      </c>
      <c r="G16" s="38">
        <f t="shared" si="2"/>
        <v>45.890277777777776</v>
      </c>
      <c r="H16" s="33">
        <f t="shared" si="2"/>
        <v>44.398011287288362</v>
      </c>
      <c r="I16" s="38">
        <f t="shared" si="2"/>
        <v>42.977367325702396</v>
      </c>
      <c r="J16" s="33">
        <f t="shared" si="2"/>
        <v>41.623834719072818</v>
      </c>
      <c r="K16" s="38">
        <f t="shared" si="2"/>
        <v>40.333251953125</v>
      </c>
      <c r="L16" s="33">
        <f t="shared" si="2"/>
        <v>39.101775147928997</v>
      </c>
      <c r="M16" s="38">
        <f t="shared" si="3"/>
        <v>37.925849403122129</v>
      </c>
      <c r="N16" s="33">
        <f t="shared" si="3"/>
        <v>36.802183114279352</v>
      </c>
      <c r="O16" s="38">
        <f t="shared" si="3"/>
        <v>35.727724913494811</v>
      </c>
      <c r="P16" s="33">
        <f t="shared" si="3"/>
        <v>34.699642932157111</v>
      </c>
      <c r="Q16" s="38">
        <f t="shared" si="3"/>
        <v>33.715306122448979</v>
      </c>
      <c r="R16" s="33">
        <f t="shared" si="3"/>
        <v>32.772267407260465</v>
      </c>
      <c r="S16" s="38">
        <f t="shared" si="3"/>
        <v>31.868248456790123</v>
      </c>
      <c r="T16" s="33">
        <f t="shared" si="3"/>
        <v>31.00112591480578</v>
      </c>
      <c r="U16" s="38">
        <f t="shared" si="3"/>
        <v>30.168918918918919</v>
      </c>
      <c r="V16" s="33">
        <f t="shared" si="3"/>
        <v>29.369777777777777</v>
      </c>
      <c r="W16" s="38">
        <f t="shared" si="3"/>
        <v>28.601973684210527</v>
      </c>
      <c r="X16" s="48">
        <f t="shared" si="3"/>
        <v>27.863889357395852</v>
      </c>
    </row>
    <row r="17" spans="1:24" x14ac:dyDescent="0.2">
      <c r="A17" s="43">
        <v>230</v>
      </c>
      <c r="B17" s="44" t="str">
        <f t="shared" si="4"/>
        <v>(104.3)</v>
      </c>
      <c r="C17" s="45">
        <f t="shared" si="2"/>
        <v>51.559311224489797</v>
      </c>
      <c r="D17" s="46">
        <f t="shared" si="2"/>
        <v>49.76608187134503</v>
      </c>
      <c r="E17" s="45">
        <f t="shared" si="2"/>
        <v>48.064803804994057</v>
      </c>
      <c r="F17" s="46">
        <f t="shared" si="2"/>
        <v>46.44929617925883</v>
      </c>
      <c r="G17" s="45">
        <f t="shared" si="2"/>
        <v>44.913888888888891</v>
      </c>
      <c r="H17" s="46">
        <f t="shared" si="2"/>
        <v>43.45337274926095</v>
      </c>
      <c r="I17" s="45">
        <f t="shared" si="2"/>
        <v>42.062955254942771</v>
      </c>
      <c r="J17" s="46">
        <f t="shared" si="2"/>
        <v>40.738221214411688</v>
      </c>
      <c r="K17" s="45">
        <f t="shared" si="2"/>
        <v>39.47509765625</v>
      </c>
      <c r="L17" s="46">
        <f t="shared" si="2"/>
        <v>38.269822485207101</v>
      </c>
      <c r="M17" s="45">
        <f t="shared" si="3"/>
        <v>37.118916437098257</v>
      </c>
      <c r="N17" s="46">
        <f t="shared" si="3"/>
        <v>36.019157941635108</v>
      </c>
      <c r="O17" s="45">
        <f t="shared" si="3"/>
        <v>34.96756055363322</v>
      </c>
      <c r="P17" s="46">
        <f t="shared" si="3"/>
        <v>33.961352657004831</v>
      </c>
      <c r="Q17" s="45">
        <f t="shared" si="3"/>
        <v>32.997959183673473</v>
      </c>
      <c r="R17" s="46">
        <f t="shared" si="3"/>
        <v>32.074985121999603</v>
      </c>
      <c r="S17" s="45">
        <f t="shared" si="3"/>
        <v>31.190200617283949</v>
      </c>
      <c r="T17" s="46">
        <f t="shared" si="3"/>
        <v>30.341527491086509</v>
      </c>
      <c r="U17" s="45">
        <f t="shared" si="3"/>
        <v>29.527027027027028</v>
      </c>
      <c r="V17" s="46">
        <f t="shared" si="3"/>
        <v>28.744888888888887</v>
      </c>
      <c r="W17" s="45">
        <f t="shared" si="3"/>
        <v>27.993421052631579</v>
      </c>
      <c r="X17" s="47">
        <f t="shared" si="3"/>
        <v>27.271040647664023</v>
      </c>
    </row>
    <row r="18" spans="1:24" x14ac:dyDescent="0.2">
      <c r="A18" s="32">
        <v>225</v>
      </c>
      <c r="B18" s="39" t="str">
        <f t="shared" si="4"/>
        <v>(102.1)</v>
      </c>
      <c r="C18" s="38">
        <f t="shared" si="2"/>
        <v>50.438456632653065</v>
      </c>
      <c r="D18" s="33">
        <f t="shared" si="2"/>
        <v>48.684210526315788</v>
      </c>
      <c r="E18" s="38">
        <f t="shared" si="2"/>
        <v>47.019916765755056</v>
      </c>
      <c r="F18" s="33">
        <f t="shared" si="2"/>
        <v>45.439528871014076</v>
      </c>
      <c r="G18" s="38">
        <f t="shared" si="2"/>
        <v>43.9375</v>
      </c>
      <c r="H18" s="33">
        <f t="shared" si="2"/>
        <v>42.508734211233538</v>
      </c>
      <c r="I18" s="38">
        <f t="shared" si="2"/>
        <v>41.14854318418314</v>
      </c>
      <c r="J18" s="33">
        <f t="shared" si="2"/>
        <v>39.852607709750565</v>
      </c>
      <c r="K18" s="38">
        <f t="shared" si="2"/>
        <v>38.616943359375</v>
      </c>
      <c r="L18" s="33">
        <f t="shared" si="2"/>
        <v>37.437869822485204</v>
      </c>
      <c r="M18" s="38">
        <f t="shared" si="3"/>
        <v>36.311983471074377</v>
      </c>
      <c r="N18" s="33">
        <f t="shared" si="3"/>
        <v>35.236132768990863</v>
      </c>
      <c r="O18" s="38">
        <f t="shared" si="3"/>
        <v>34.207396193771629</v>
      </c>
      <c r="P18" s="33">
        <f t="shared" si="3"/>
        <v>33.22306238185255</v>
      </c>
      <c r="Q18" s="38">
        <f t="shared" si="3"/>
        <v>32.280612244897959</v>
      </c>
      <c r="R18" s="33">
        <f t="shared" si="3"/>
        <v>31.377702836738742</v>
      </c>
      <c r="S18" s="38">
        <f t="shared" si="3"/>
        <v>30.512152777777779</v>
      </c>
      <c r="T18" s="33">
        <f t="shared" si="3"/>
        <v>29.681929067367236</v>
      </c>
      <c r="U18" s="38">
        <f t="shared" si="3"/>
        <v>28.885135135135137</v>
      </c>
      <c r="V18" s="33">
        <f t="shared" si="3"/>
        <v>28.12</v>
      </c>
      <c r="W18" s="38">
        <f t="shared" si="3"/>
        <v>27.38486842105263</v>
      </c>
      <c r="X18" s="48">
        <f t="shared" si="3"/>
        <v>26.678191937932198</v>
      </c>
    </row>
    <row r="19" spans="1:24" x14ac:dyDescent="0.2">
      <c r="A19" s="43">
        <v>220</v>
      </c>
      <c r="B19" s="44" t="str">
        <f t="shared" si="4"/>
        <v>(99.8)</v>
      </c>
      <c r="C19" s="45">
        <f t="shared" si="2"/>
        <v>49.317602040816325</v>
      </c>
      <c r="D19" s="46">
        <f t="shared" si="2"/>
        <v>47.602339181286553</v>
      </c>
      <c r="E19" s="45">
        <f t="shared" si="2"/>
        <v>45.975029726516055</v>
      </c>
      <c r="F19" s="46">
        <f t="shared" si="2"/>
        <v>44.429761562769322</v>
      </c>
      <c r="G19" s="45">
        <f t="shared" si="2"/>
        <v>42.961111111111109</v>
      </c>
      <c r="H19" s="46">
        <f t="shared" si="2"/>
        <v>41.564095673206126</v>
      </c>
      <c r="I19" s="45">
        <f t="shared" si="2"/>
        <v>40.234131113423516</v>
      </c>
      <c r="J19" s="46">
        <f t="shared" si="2"/>
        <v>38.966994205089442</v>
      </c>
      <c r="K19" s="45">
        <f t="shared" si="2"/>
        <v>37.7587890625</v>
      </c>
      <c r="L19" s="46">
        <f t="shared" si="2"/>
        <v>36.605917159763315</v>
      </c>
      <c r="M19" s="45">
        <f t="shared" si="3"/>
        <v>35.505050505050505</v>
      </c>
      <c r="N19" s="46">
        <f t="shared" si="3"/>
        <v>34.453107596346626</v>
      </c>
      <c r="O19" s="45">
        <f t="shared" si="3"/>
        <v>33.447231833910031</v>
      </c>
      <c r="P19" s="46">
        <f t="shared" si="3"/>
        <v>32.484772106700277</v>
      </c>
      <c r="Q19" s="45">
        <f t="shared" si="3"/>
        <v>31.56326530612245</v>
      </c>
      <c r="R19" s="46">
        <f t="shared" si="3"/>
        <v>30.68042055147788</v>
      </c>
      <c r="S19" s="45">
        <f t="shared" si="3"/>
        <v>29.834104938271604</v>
      </c>
      <c r="T19" s="46">
        <f t="shared" si="3"/>
        <v>29.022330643647965</v>
      </c>
      <c r="U19" s="45">
        <f t="shared" si="3"/>
        <v>28.243243243243242</v>
      </c>
      <c r="V19" s="46">
        <f t="shared" si="3"/>
        <v>27.495111111111111</v>
      </c>
      <c r="W19" s="45">
        <f t="shared" si="3"/>
        <v>26.776315789473685</v>
      </c>
      <c r="X19" s="47">
        <f t="shared" si="3"/>
        <v>26.085343228200372</v>
      </c>
    </row>
    <row r="20" spans="1:24" x14ac:dyDescent="0.2">
      <c r="A20" s="32">
        <v>215</v>
      </c>
      <c r="B20" s="39" t="str">
        <f t="shared" si="4"/>
        <v>(97.5)</v>
      </c>
      <c r="C20" s="38">
        <f t="shared" si="2"/>
        <v>48.196747448979593</v>
      </c>
      <c r="D20" s="33">
        <f t="shared" si="2"/>
        <v>46.520467836257311</v>
      </c>
      <c r="E20" s="38">
        <f t="shared" si="2"/>
        <v>44.930142687277048</v>
      </c>
      <c r="F20" s="33">
        <f t="shared" si="2"/>
        <v>43.419994254524561</v>
      </c>
      <c r="G20" s="38">
        <f t="shared" si="2"/>
        <v>41.984722222222224</v>
      </c>
      <c r="H20" s="33">
        <f t="shared" si="2"/>
        <v>40.619457135178713</v>
      </c>
      <c r="I20" s="38">
        <f t="shared" si="2"/>
        <v>39.319719042663891</v>
      </c>
      <c r="J20" s="33">
        <f t="shared" si="2"/>
        <v>38.081380700428319</v>
      </c>
      <c r="K20" s="38">
        <f t="shared" si="2"/>
        <v>36.900634765625</v>
      </c>
      <c r="L20" s="33">
        <f t="shared" si="2"/>
        <v>35.773964497041419</v>
      </c>
      <c r="M20" s="38">
        <f t="shared" si="3"/>
        <v>34.698117539026633</v>
      </c>
      <c r="N20" s="33">
        <f t="shared" si="3"/>
        <v>33.670082423702382</v>
      </c>
      <c r="O20" s="38">
        <f t="shared" si="3"/>
        <v>32.68706747404844</v>
      </c>
      <c r="P20" s="33">
        <f t="shared" si="3"/>
        <v>31.746481831547992</v>
      </c>
      <c r="Q20" s="38">
        <f t="shared" si="3"/>
        <v>30.84591836734694</v>
      </c>
      <c r="R20" s="33">
        <f t="shared" si="3"/>
        <v>29.983138266217022</v>
      </c>
      <c r="S20" s="38">
        <f t="shared" si="3"/>
        <v>29.156057098765434</v>
      </c>
      <c r="T20" s="33">
        <f t="shared" si="3"/>
        <v>28.362732219928692</v>
      </c>
      <c r="U20" s="38">
        <f t="shared" si="3"/>
        <v>27.601351351351351</v>
      </c>
      <c r="V20" s="33">
        <f t="shared" si="3"/>
        <v>26.870222222222221</v>
      </c>
      <c r="W20" s="38">
        <f t="shared" si="3"/>
        <v>26.167763157894736</v>
      </c>
      <c r="X20" s="48">
        <f t="shared" si="3"/>
        <v>25.492494518468543</v>
      </c>
    </row>
    <row r="21" spans="1:24" x14ac:dyDescent="0.2">
      <c r="A21" s="43">
        <v>210</v>
      </c>
      <c r="B21" s="44" t="str">
        <f t="shared" si="4"/>
        <v>(95.3)</v>
      </c>
      <c r="C21" s="45">
        <f t="shared" ref="C21:L30" si="5">$A21*703/C$4^2</f>
        <v>47.075892857142854</v>
      </c>
      <c r="D21" s="46">
        <f t="shared" si="5"/>
        <v>45.438596491228068</v>
      </c>
      <c r="E21" s="45">
        <f t="shared" si="5"/>
        <v>43.885255648038047</v>
      </c>
      <c r="F21" s="46">
        <f t="shared" si="5"/>
        <v>42.410226946279806</v>
      </c>
      <c r="G21" s="45">
        <f t="shared" si="5"/>
        <v>41.008333333333333</v>
      </c>
      <c r="H21" s="46">
        <f t="shared" si="5"/>
        <v>39.674818597151301</v>
      </c>
      <c r="I21" s="45">
        <f t="shared" si="5"/>
        <v>38.405306971904267</v>
      </c>
      <c r="J21" s="46">
        <f t="shared" si="5"/>
        <v>37.195767195767196</v>
      </c>
      <c r="K21" s="45">
        <f t="shared" si="5"/>
        <v>36.04248046875</v>
      </c>
      <c r="L21" s="46">
        <f t="shared" si="5"/>
        <v>34.94201183431953</v>
      </c>
      <c r="M21" s="45">
        <f t="shared" ref="M21:X30" si="6">$A21*703/M$4^2</f>
        <v>33.891184573002754</v>
      </c>
      <c r="N21" s="46">
        <f t="shared" si="6"/>
        <v>32.887057251058145</v>
      </c>
      <c r="O21" s="45">
        <f t="shared" si="6"/>
        <v>31.92690311418685</v>
      </c>
      <c r="P21" s="46">
        <f t="shared" si="6"/>
        <v>31.008191556395715</v>
      </c>
      <c r="Q21" s="45">
        <f t="shared" si="6"/>
        <v>30.12857142857143</v>
      </c>
      <c r="R21" s="46">
        <f t="shared" si="6"/>
        <v>29.28585598095616</v>
      </c>
      <c r="S21" s="45">
        <f t="shared" si="6"/>
        <v>28.47800925925926</v>
      </c>
      <c r="T21" s="46">
        <f t="shared" si="6"/>
        <v>27.703133796209421</v>
      </c>
      <c r="U21" s="45">
        <f t="shared" si="6"/>
        <v>26.95945945945946</v>
      </c>
      <c r="V21" s="46">
        <f t="shared" si="6"/>
        <v>26.245333333333335</v>
      </c>
      <c r="W21" s="45">
        <f t="shared" si="6"/>
        <v>25.559210526315791</v>
      </c>
      <c r="X21" s="47">
        <f t="shared" si="6"/>
        <v>24.899645808736718</v>
      </c>
    </row>
    <row r="22" spans="1:24" x14ac:dyDescent="0.2">
      <c r="A22" s="32">
        <v>205</v>
      </c>
      <c r="B22" s="39" t="str">
        <f t="shared" si="4"/>
        <v>(93.0)</v>
      </c>
      <c r="C22" s="38">
        <f t="shared" si="5"/>
        <v>45.955038265306122</v>
      </c>
      <c r="D22" s="33">
        <f t="shared" si="5"/>
        <v>44.356725146198833</v>
      </c>
      <c r="E22" s="38">
        <f t="shared" si="5"/>
        <v>42.840368608799047</v>
      </c>
      <c r="F22" s="33">
        <f t="shared" si="5"/>
        <v>41.400459638035045</v>
      </c>
      <c r="G22" s="38">
        <f t="shared" si="5"/>
        <v>40.031944444444441</v>
      </c>
      <c r="H22" s="33">
        <f t="shared" si="5"/>
        <v>38.730180059123889</v>
      </c>
      <c r="I22" s="38">
        <f t="shared" si="5"/>
        <v>37.490894901144642</v>
      </c>
      <c r="J22" s="33">
        <f t="shared" si="5"/>
        <v>36.310153691106073</v>
      </c>
      <c r="K22" s="38">
        <f t="shared" si="5"/>
        <v>35.184326171875</v>
      </c>
      <c r="L22" s="33">
        <f t="shared" si="5"/>
        <v>34.110059171597634</v>
      </c>
      <c r="M22" s="38">
        <f t="shared" si="6"/>
        <v>33.084251606978881</v>
      </c>
      <c r="N22" s="33">
        <f t="shared" si="6"/>
        <v>32.104032078413901</v>
      </c>
      <c r="O22" s="38">
        <f t="shared" si="6"/>
        <v>31.166738754325259</v>
      </c>
      <c r="P22" s="33">
        <f t="shared" si="6"/>
        <v>30.269901281243435</v>
      </c>
      <c r="Q22" s="38">
        <f t="shared" si="6"/>
        <v>29.41122448979592</v>
      </c>
      <c r="R22" s="33">
        <f t="shared" si="6"/>
        <v>28.588573695695299</v>
      </c>
      <c r="S22" s="38">
        <f t="shared" si="6"/>
        <v>27.799961419753085</v>
      </c>
      <c r="T22" s="33">
        <f t="shared" si="6"/>
        <v>27.043535372490147</v>
      </c>
      <c r="U22" s="38">
        <f t="shared" si="6"/>
        <v>26.317567567567568</v>
      </c>
      <c r="V22" s="33">
        <f t="shared" si="6"/>
        <v>25.620444444444445</v>
      </c>
      <c r="W22" s="38">
        <f t="shared" si="6"/>
        <v>24.950657894736842</v>
      </c>
      <c r="X22" s="48">
        <f t="shared" si="6"/>
        <v>24.306797099004893</v>
      </c>
    </row>
    <row r="23" spans="1:24" x14ac:dyDescent="0.2">
      <c r="A23" s="43">
        <v>200</v>
      </c>
      <c r="B23" s="44" t="str">
        <f t="shared" si="4"/>
        <v>(90.7)</v>
      </c>
      <c r="C23" s="45">
        <f t="shared" si="5"/>
        <v>44.83418367346939</v>
      </c>
      <c r="D23" s="46">
        <f t="shared" si="5"/>
        <v>43.274853801169591</v>
      </c>
      <c r="E23" s="45">
        <f t="shared" si="5"/>
        <v>41.795481569560046</v>
      </c>
      <c r="F23" s="46">
        <f t="shared" si="5"/>
        <v>40.390692329790291</v>
      </c>
      <c r="G23" s="45">
        <f t="shared" si="5"/>
        <v>39.055555555555557</v>
      </c>
      <c r="H23" s="46">
        <f t="shared" si="5"/>
        <v>37.785541521096476</v>
      </c>
      <c r="I23" s="45">
        <f t="shared" si="5"/>
        <v>36.576482830385018</v>
      </c>
      <c r="J23" s="46">
        <f t="shared" si="5"/>
        <v>35.424540186444951</v>
      </c>
      <c r="K23" s="45">
        <f t="shared" si="5"/>
        <v>34.326171875</v>
      </c>
      <c r="L23" s="46">
        <f t="shared" si="5"/>
        <v>33.278106508875737</v>
      </c>
      <c r="M23" s="45">
        <f t="shared" si="6"/>
        <v>32.277318640955002</v>
      </c>
      <c r="N23" s="46">
        <f t="shared" si="6"/>
        <v>31.321006905769661</v>
      </c>
      <c r="O23" s="45">
        <f t="shared" si="6"/>
        <v>30.406574394463668</v>
      </c>
      <c r="P23" s="46">
        <f t="shared" si="6"/>
        <v>29.531611006091158</v>
      </c>
      <c r="Q23" s="45">
        <f t="shared" si="6"/>
        <v>28.693877551020407</v>
      </c>
      <c r="R23" s="46">
        <f t="shared" si="6"/>
        <v>27.891291410434437</v>
      </c>
      <c r="S23" s="45">
        <f t="shared" si="6"/>
        <v>27.121913580246915</v>
      </c>
      <c r="T23" s="46">
        <f t="shared" si="6"/>
        <v>26.383936948770877</v>
      </c>
      <c r="U23" s="45">
        <f t="shared" si="6"/>
        <v>25.675675675675677</v>
      </c>
      <c r="V23" s="46">
        <f t="shared" si="6"/>
        <v>24.995555555555555</v>
      </c>
      <c r="W23" s="45">
        <f t="shared" si="6"/>
        <v>24.342105263157894</v>
      </c>
      <c r="X23" s="47">
        <f t="shared" si="6"/>
        <v>23.713948389273064</v>
      </c>
    </row>
    <row r="24" spans="1:24" x14ac:dyDescent="0.2">
      <c r="A24" s="32">
        <v>195</v>
      </c>
      <c r="B24" s="39" t="str">
        <f t="shared" si="4"/>
        <v>(88.5)</v>
      </c>
      <c r="C24" s="38">
        <f t="shared" si="5"/>
        <v>43.713329081632651</v>
      </c>
      <c r="D24" s="33">
        <f t="shared" si="5"/>
        <v>42.192982456140349</v>
      </c>
      <c r="E24" s="38">
        <f t="shared" si="5"/>
        <v>40.750594530321045</v>
      </c>
      <c r="F24" s="33">
        <f t="shared" si="5"/>
        <v>39.380925021545536</v>
      </c>
      <c r="G24" s="38">
        <f t="shared" si="5"/>
        <v>38.079166666666666</v>
      </c>
      <c r="H24" s="33">
        <f t="shared" si="5"/>
        <v>36.840902983069064</v>
      </c>
      <c r="I24" s="38">
        <f t="shared" si="5"/>
        <v>35.662070759625394</v>
      </c>
      <c r="J24" s="33">
        <f t="shared" si="5"/>
        <v>34.538926681783828</v>
      </c>
      <c r="K24" s="38">
        <f t="shared" si="5"/>
        <v>33.468017578125</v>
      </c>
      <c r="L24" s="33">
        <f t="shared" si="5"/>
        <v>32.446153846153848</v>
      </c>
      <c r="M24" s="38">
        <f t="shared" si="6"/>
        <v>31.47038567493113</v>
      </c>
      <c r="N24" s="33">
        <f t="shared" si="6"/>
        <v>30.537981733125417</v>
      </c>
      <c r="O24" s="38">
        <f t="shared" si="6"/>
        <v>29.646410034602077</v>
      </c>
      <c r="P24" s="33">
        <f t="shared" si="6"/>
        <v>28.793320730938877</v>
      </c>
      <c r="Q24" s="38">
        <f t="shared" si="6"/>
        <v>27.976530612244897</v>
      </c>
      <c r="R24" s="33">
        <f t="shared" si="6"/>
        <v>27.194009125173576</v>
      </c>
      <c r="S24" s="38">
        <f t="shared" si="6"/>
        <v>26.44386574074074</v>
      </c>
      <c r="T24" s="33">
        <f t="shared" si="6"/>
        <v>25.724338525051603</v>
      </c>
      <c r="U24" s="38">
        <f t="shared" si="6"/>
        <v>25.033783783783782</v>
      </c>
      <c r="V24" s="33">
        <f t="shared" si="6"/>
        <v>24.370666666666665</v>
      </c>
      <c r="W24" s="38">
        <f t="shared" si="6"/>
        <v>23.733552631578949</v>
      </c>
      <c r="X24" s="48">
        <f t="shared" si="6"/>
        <v>23.121099679541238</v>
      </c>
    </row>
    <row r="25" spans="1:24" x14ac:dyDescent="0.2">
      <c r="A25" s="43">
        <v>190</v>
      </c>
      <c r="B25" s="44" t="str">
        <f t="shared" si="4"/>
        <v>(86.2)</v>
      </c>
      <c r="C25" s="45">
        <f t="shared" si="5"/>
        <v>42.592474489795919</v>
      </c>
      <c r="D25" s="46">
        <f t="shared" si="5"/>
        <v>41.111111111111114</v>
      </c>
      <c r="E25" s="45">
        <f t="shared" si="5"/>
        <v>39.705707491082045</v>
      </c>
      <c r="F25" s="46">
        <f t="shared" si="5"/>
        <v>38.371157713300775</v>
      </c>
      <c r="G25" s="45">
        <f t="shared" si="5"/>
        <v>37.102777777777774</v>
      </c>
      <c r="H25" s="46">
        <f t="shared" si="5"/>
        <v>35.896264445041652</v>
      </c>
      <c r="I25" s="45">
        <f t="shared" si="5"/>
        <v>34.747658688865762</v>
      </c>
      <c r="J25" s="46">
        <f t="shared" si="5"/>
        <v>33.653313177122698</v>
      </c>
      <c r="K25" s="45">
        <f t="shared" si="5"/>
        <v>32.60986328125</v>
      </c>
      <c r="L25" s="46">
        <f t="shared" si="5"/>
        <v>31.614201183431952</v>
      </c>
      <c r="M25" s="45">
        <f t="shared" si="6"/>
        <v>30.663452708907254</v>
      </c>
      <c r="N25" s="46">
        <f t="shared" si="6"/>
        <v>29.754956560481176</v>
      </c>
      <c r="O25" s="45">
        <f t="shared" si="6"/>
        <v>28.886245674740483</v>
      </c>
      <c r="P25" s="46">
        <f t="shared" si="6"/>
        <v>28.0550304557866</v>
      </c>
      <c r="Q25" s="45">
        <f t="shared" si="6"/>
        <v>27.259183673469387</v>
      </c>
      <c r="R25" s="46">
        <f t="shared" si="6"/>
        <v>26.496726839912714</v>
      </c>
      <c r="S25" s="45">
        <f t="shared" si="6"/>
        <v>25.765817901234566</v>
      </c>
      <c r="T25" s="46">
        <f t="shared" si="6"/>
        <v>25.064740101332333</v>
      </c>
      <c r="U25" s="45">
        <f t="shared" si="6"/>
        <v>24.391891891891891</v>
      </c>
      <c r="V25" s="46">
        <f t="shared" si="6"/>
        <v>23.745777777777779</v>
      </c>
      <c r="W25" s="45">
        <f t="shared" si="6"/>
        <v>23.125</v>
      </c>
      <c r="X25" s="47">
        <f t="shared" si="6"/>
        <v>22.528250969809413</v>
      </c>
    </row>
    <row r="26" spans="1:24" x14ac:dyDescent="0.2">
      <c r="A26" s="32">
        <v>185</v>
      </c>
      <c r="B26" s="39" t="str">
        <f t="shared" si="4"/>
        <v>(83.9)</v>
      </c>
      <c r="C26" s="38">
        <f t="shared" si="5"/>
        <v>41.471619897959187</v>
      </c>
      <c r="D26" s="33">
        <f t="shared" si="5"/>
        <v>40.029239766081872</v>
      </c>
      <c r="E26" s="38">
        <f t="shared" si="5"/>
        <v>38.660820451843044</v>
      </c>
      <c r="F26" s="33">
        <f t="shared" si="5"/>
        <v>37.361390405056021</v>
      </c>
      <c r="G26" s="38">
        <f t="shared" si="5"/>
        <v>36.12638888888889</v>
      </c>
      <c r="H26" s="33">
        <f t="shared" si="5"/>
        <v>34.951625907014247</v>
      </c>
      <c r="I26" s="38">
        <f t="shared" si="5"/>
        <v>33.833246618106138</v>
      </c>
      <c r="J26" s="33">
        <f t="shared" si="5"/>
        <v>32.767699672461575</v>
      </c>
      <c r="K26" s="38">
        <f t="shared" si="5"/>
        <v>31.751708984375</v>
      </c>
      <c r="L26" s="33">
        <f t="shared" si="5"/>
        <v>30.782248520710059</v>
      </c>
      <c r="M26" s="38">
        <f t="shared" si="6"/>
        <v>29.856519742883378</v>
      </c>
      <c r="N26" s="33">
        <f t="shared" si="6"/>
        <v>28.971931387836936</v>
      </c>
      <c r="O26" s="38">
        <f t="shared" si="6"/>
        <v>28.126081314878892</v>
      </c>
      <c r="P26" s="33">
        <f t="shared" si="6"/>
        <v>27.316740180634319</v>
      </c>
      <c r="Q26" s="38">
        <f t="shared" si="6"/>
        <v>26.541836734693877</v>
      </c>
      <c r="R26" s="33">
        <f t="shared" si="6"/>
        <v>25.799444554651856</v>
      </c>
      <c r="S26" s="38">
        <f t="shared" si="6"/>
        <v>25.087770061728396</v>
      </c>
      <c r="T26" s="33">
        <f t="shared" si="6"/>
        <v>24.405141677613059</v>
      </c>
      <c r="U26" s="38">
        <f t="shared" si="6"/>
        <v>23.75</v>
      </c>
      <c r="V26" s="33">
        <f t="shared" si="6"/>
        <v>23.120888888888889</v>
      </c>
      <c r="W26" s="38">
        <f t="shared" si="6"/>
        <v>22.516447368421051</v>
      </c>
      <c r="X26" s="48">
        <f t="shared" si="6"/>
        <v>21.935402260077584</v>
      </c>
    </row>
    <row r="27" spans="1:24" x14ac:dyDescent="0.2">
      <c r="A27" s="43">
        <v>180</v>
      </c>
      <c r="B27" s="44" t="str">
        <f t="shared" si="4"/>
        <v>(81.6)</v>
      </c>
      <c r="C27" s="45">
        <f t="shared" si="5"/>
        <v>40.350765306122447</v>
      </c>
      <c r="D27" s="46">
        <f t="shared" si="5"/>
        <v>38.94736842105263</v>
      </c>
      <c r="E27" s="45">
        <f t="shared" si="5"/>
        <v>37.615933412604043</v>
      </c>
      <c r="F27" s="46">
        <f t="shared" si="5"/>
        <v>36.351623096811259</v>
      </c>
      <c r="G27" s="45">
        <f t="shared" si="5"/>
        <v>35.15</v>
      </c>
      <c r="H27" s="46">
        <f t="shared" si="5"/>
        <v>34.006987368986834</v>
      </c>
      <c r="I27" s="45">
        <f t="shared" si="5"/>
        <v>32.918834547346513</v>
      </c>
      <c r="J27" s="46">
        <f t="shared" si="5"/>
        <v>31.882086167800452</v>
      </c>
      <c r="K27" s="45">
        <f t="shared" si="5"/>
        <v>30.8935546875</v>
      </c>
      <c r="L27" s="46">
        <f t="shared" si="5"/>
        <v>29.950295857988166</v>
      </c>
      <c r="M27" s="45">
        <f t="shared" si="6"/>
        <v>29.049586776859503</v>
      </c>
      <c r="N27" s="46">
        <f t="shared" si="6"/>
        <v>28.188906215192695</v>
      </c>
      <c r="O27" s="45">
        <f t="shared" si="6"/>
        <v>27.365916955017301</v>
      </c>
      <c r="P27" s="46">
        <f t="shared" si="6"/>
        <v>26.578449905482042</v>
      </c>
      <c r="Q27" s="45">
        <f t="shared" si="6"/>
        <v>25.824489795918367</v>
      </c>
      <c r="R27" s="46">
        <f t="shared" si="6"/>
        <v>25.102162269390995</v>
      </c>
      <c r="S27" s="45">
        <f t="shared" si="6"/>
        <v>24.409722222222221</v>
      </c>
      <c r="T27" s="46">
        <f t="shared" si="6"/>
        <v>23.745543253893789</v>
      </c>
      <c r="U27" s="45">
        <f t="shared" si="6"/>
        <v>23.108108108108109</v>
      </c>
      <c r="V27" s="46">
        <f t="shared" si="6"/>
        <v>22.495999999999999</v>
      </c>
      <c r="W27" s="45">
        <f t="shared" si="6"/>
        <v>21.907894736842106</v>
      </c>
      <c r="X27" s="47">
        <f t="shared" si="6"/>
        <v>21.342553550345759</v>
      </c>
    </row>
    <row r="28" spans="1:24" x14ac:dyDescent="0.2">
      <c r="A28" s="32">
        <v>175</v>
      </c>
      <c r="B28" s="39" t="str">
        <f t="shared" si="4"/>
        <v>(79.4)</v>
      </c>
      <c r="C28" s="38">
        <f t="shared" si="5"/>
        <v>39.229910714285715</v>
      </c>
      <c r="D28" s="33">
        <f t="shared" si="5"/>
        <v>37.865497076023395</v>
      </c>
      <c r="E28" s="38">
        <f t="shared" si="5"/>
        <v>36.571046373365043</v>
      </c>
      <c r="F28" s="33">
        <f t="shared" si="5"/>
        <v>35.341855788566505</v>
      </c>
      <c r="G28" s="38">
        <f t="shared" si="5"/>
        <v>34.173611111111114</v>
      </c>
      <c r="H28" s="33">
        <f t="shared" si="5"/>
        <v>33.062348830959422</v>
      </c>
      <c r="I28" s="38">
        <f t="shared" si="5"/>
        <v>32.004422476586889</v>
      </c>
      <c r="J28" s="33">
        <f t="shared" si="5"/>
        <v>30.996472663139329</v>
      </c>
      <c r="K28" s="38">
        <f t="shared" si="5"/>
        <v>30.035400390625</v>
      </c>
      <c r="L28" s="33">
        <f t="shared" si="5"/>
        <v>29.118343195266274</v>
      </c>
      <c r="M28" s="38">
        <f t="shared" si="6"/>
        <v>28.24265381083563</v>
      </c>
      <c r="N28" s="33">
        <f t="shared" si="6"/>
        <v>27.405881042548451</v>
      </c>
      <c r="O28" s="38">
        <f t="shared" si="6"/>
        <v>26.60575259515571</v>
      </c>
      <c r="P28" s="33">
        <f t="shared" si="6"/>
        <v>25.840159630329762</v>
      </c>
      <c r="Q28" s="38">
        <f t="shared" si="6"/>
        <v>25.107142857142858</v>
      </c>
      <c r="R28" s="33">
        <f t="shared" si="6"/>
        <v>24.404879984130133</v>
      </c>
      <c r="S28" s="38">
        <f t="shared" si="6"/>
        <v>23.731674382716051</v>
      </c>
      <c r="T28" s="33">
        <f t="shared" si="6"/>
        <v>23.085944830174515</v>
      </c>
      <c r="U28" s="38">
        <f t="shared" si="6"/>
        <v>22.466216216216218</v>
      </c>
      <c r="V28" s="33">
        <f t="shared" si="6"/>
        <v>21.871111111111112</v>
      </c>
      <c r="W28" s="38">
        <f t="shared" si="6"/>
        <v>21.299342105263158</v>
      </c>
      <c r="X28" s="48">
        <f t="shared" si="6"/>
        <v>20.74970484061393</v>
      </c>
    </row>
    <row r="29" spans="1:24" x14ac:dyDescent="0.2">
      <c r="A29" s="43">
        <v>170</v>
      </c>
      <c r="B29" s="44" t="str">
        <f t="shared" si="4"/>
        <v>(77.1)</v>
      </c>
      <c r="C29" s="45">
        <f t="shared" si="5"/>
        <v>38.109056122448976</v>
      </c>
      <c r="D29" s="46">
        <f t="shared" si="5"/>
        <v>36.783625730994153</v>
      </c>
      <c r="E29" s="45">
        <f t="shared" si="5"/>
        <v>35.526159334126042</v>
      </c>
      <c r="F29" s="46">
        <f t="shared" si="5"/>
        <v>34.332088480321744</v>
      </c>
      <c r="G29" s="45">
        <f t="shared" si="5"/>
        <v>33.197222222222223</v>
      </c>
      <c r="H29" s="46">
        <f t="shared" si="5"/>
        <v>32.11771029293201</v>
      </c>
      <c r="I29" s="45">
        <f t="shared" si="5"/>
        <v>31.090010405827265</v>
      </c>
      <c r="J29" s="46">
        <f t="shared" si="5"/>
        <v>30.110859158478206</v>
      </c>
      <c r="K29" s="45">
        <f t="shared" si="5"/>
        <v>29.17724609375</v>
      </c>
      <c r="L29" s="46">
        <f t="shared" si="5"/>
        <v>28.286390532544377</v>
      </c>
      <c r="M29" s="45">
        <f t="shared" si="6"/>
        <v>27.435720844811755</v>
      </c>
      <c r="N29" s="46">
        <f t="shared" si="6"/>
        <v>26.62285586990421</v>
      </c>
      <c r="O29" s="45">
        <f t="shared" si="6"/>
        <v>25.845588235294116</v>
      </c>
      <c r="P29" s="46">
        <f t="shared" si="6"/>
        <v>25.101869355177485</v>
      </c>
      <c r="Q29" s="45">
        <f t="shared" si="6"/>
        <v>24.389795918367348</v>
      </c>
      <c r="R29" s="46">
        <f t="shared" si="6"/>
        <v>23.707597698869272</v>
      </c>
      <c r="S29" s="45">
        <f t="shared" si="6"/>
        <v>23.053626543209877</v>
      </c>
      <c r="T29" s="46">
        <f t="shared" si="6"/>
        <v>22.426346406455245</v>
      </c>
      <c r="U29" s="45">
        <f t="shared" si="6"/>
        <v>21.824324324324323</v>
      </c>
      <c r="V29" s="46">
        <f t="shared" si="6"/>
        <v>21.246222222222222</v>
      </c>
      <c r="W29" s="45">
        <f t="shared" si="6"/>
        <v>20.690789473684209</v>
      </c>
      <c r="X29" s="47">
        <f t="shared" si="6"/>
        <v>20.156856130882105</v>
      </c>
    </row>
    <row r="30" spans="1:24" x14ac:dyDescent="0.2">
      <c r="A30" s="32">
        <v>165</v>
      </c>
      <c r="B30" s="39" t="str">
        <f t="shared" si="4"/>
        <v>(74.8)</v>
      </c>
      <c r="C30" s="38">
        <f t="shared" si="5"/>
        <v>36.988201530612244</v>
      </c>
      <c r="D30" s="33">
        <f t="shared" si="5"/>
        <v>35.701754385964911</v>
      </c>
      <c r="E30" s="38">
        <f t="shared" si="5"/>
        <v>34.481272294887042</v>
      </c>
      <c r="F30" s="33">
        <f t="shared" si="5"/>
        <v>33.32232117207699</v>
      </c>
      <c r="G30" s="38">
        <f t="shared" si="5"/>
        <v>32.220833333333331</v>
      </c>
      <c r="H30" s="33">
        <f t="shared" si="5"/>
        <v>31.173071754904594</v>
      </c>
      <c r="I30" s="38">
        <f t="shared" si="5"/>
        <v>30.175598335067637</v>
      </c>
      <c r="J30" s="33">
        <f t="shared" si="5"/>
        <v>29.225245653817083</v>
      </c>
      <c r="K30" s="38">
        <f t="shared" si="5"/>
        <v>28.319091796875</v>
      </c>
      <c r="L30" s="33">
        <f t="shared" si="5"/>
        <v>27.454437869822485</v>
      </c>
      <c r="M30" s="38">
        <f t="shared" si="6"/>
        <v>26.628787878787879</v>
      </c>
      <c r="N30" s="33">
        <f t="shared" si="6"/>
        <v>25.83983069725997</v>
      </c>
      <c r="O30" s="38">
        <f t="shared" si="6"/>
        <v>25.085423875432525</v>
      </c>
      <c r="P30" s="33">
        <f t="shared" si="6"/>
        <v>24.363579080025204</v>
      </c>
      <c r="Q30" s="38">
        <f t="shared" si="6"/>
        <v>23.672448979591838</v>
      </c>
      <c r="R30" s="33">
        <f t="shared" si="6"/>
        <v>23.01031541360841</v>
      </c>
      <c r="S30" s="38">
        <f t="shared" si="6"/>
        <v>22.375578703703702</v>
      </c>
      <c r="T30" s="33">
        <f t="shared" si="6"/>
        <v>21.766747982735971</v>
      </c>
      <c r="U30" s="38">
        <f t="shared" si="6"/>
        <v>21.182432432432432</v>
      </c>
      <c r="V30" s="33">
        <f t="shared" si="6"/>
        <v>20.621333333333332</v>
      </c>
      <c r="W30" s="38">
        <f t="shared" si="6"/>
        <v>20.082236842105264</v>
      </c>
      <c r="X30" s="48">
        <f t="shared" si="6"/>
        <v>19.564007421150279</v>
      </c>
    </row>
    <row r="31" spans="1:24" x14ac:dyDescent="0.2">
      <c r="A31" s="43">
        <v>160</v>
      </c>
      <c r="B31" s="44" t="str">
        <f t="shared" si="4"/>
        <v>(72.6)</v>
      </c>
      <c r="C31" s="45">
        <f t="shared" ref="C31:L40" si="7">$A31*703/C$4^2</f>
        <v>35.867346938775512</v>
      </c>
      <c r="D31" s="46">
        <f t="shared" si="7"/>
        <v>34.619883040935676</v>
      </c>
      <c r="E31" s="45">
        <f t="shared" si="7"/>
        <v>33.436385255648041</v>
      </c>
      <c r="F31" s="46">
        <f t="shared" si="7"/>
        <v>32.312553863832235</v>
      </c>
      <c r="G31" s="45">
        <f t="shared" si="7"/>
        <v>31.244444444444444</v>
      </c>
      <c r="H31" s="46">
        <f t="shared" si="7"/>
        <v>30.228433216877182</v>
      </c>
      <c r="I31" s="45">
        <f t="shared" si="7"/>
        <v>29.261186264308012</v>
      </c>
      <c r="J31" s="46">
        <f t="shared" si="7"/>
        <v>28.33963214915596</v>
      </c>
      <c r="K31" s="45">
        <f t="shared" si="7"/>
        <v>27.4609375</v>
      </c>
      <c r="L31" s="46">
        <f t="shared" si="7"/>
        <v>26.622485207100592</v>
      </c>
      <c r="M31" s="45">
        <f t="shared" ref="M31:X40" si="8">$A31*703/M$4^2</f>
        <v>25.821854912764003</v>
      </c>
      <c r="N31" s="46">
        <f t="shared" si="8"/>
        <v>25.056805524615726</v>
      </c>
      <c r="O31" s="45">
        <f t="shared" si="8"/>
        <v>24.325259515570934</v>
      </c>
      <c r="P31" s="46">
        <f t="shared" si="8"/>
        <v>23.625288804872927</v>
      </c>
      <c r="Q31" s="45">
        <f t="shared" si="8"/>
        <v>22.955102040816328</v>
      </c>
      <c r="R31" s="46">
        <f t="shared" si="8"/>
        <v>22.313033128347548</v>
      </c>
      <c r="S31" s="45">
        <f t="shared" si="8"/>
        <v>21.697530864197532</v>
      </c>
      <c r="T31" s="46">
        <f t="shared" si="8"/>
        <v>21.107149559016701</v>
      </c>
      <c r="U31" s="45">
        <f t="shared" si="8"/>
        <v>20.54054054054054</v>
      </c>
      <c r="V31" s="46">
        <f t="shared" si="8"/>
        <v>19.996444444444446</v>
      </c>
      <c r="W31" s="45">
        <f t="shared" si="8"/>
        <v>19.473684210526315</v>
      </c>
      <c r="X31" s="47">
        <f t="shared" si="8"/>
        <v>18.97115871141845</v>
      </c>
    </row>
    <row r="32" spans="1:24" x14ac:dyDescent="0.2">
      <c r="A32" s="32">
        <v>155</v>
      </c>
      <c r="B32" s="39" t="str">
        <f t="shared" si="4"/>
        <v>(70.3)</v>
      </c>
      <c r="C32" s="38">
        <f t="shared" si="7"/>
        <v>34.746492346938773</v>
      </c>
      <c r="D32" s="33">
        <f t="shared" si="7"/>
        <v>33.538011695906434</v>
      </c>
      <c r="E32" s="38">
        <f t="shared" si="7"/>
        <v>32.39149821640904</v>
      </c>
      <c r="F32" s="33">
        <f t="shared" si="7"/>
        <v>31.302786555587474</v>
      </c>
      <c r="G32" s="38">
        <f t="shared" si="7"/>
        <v>30.268055555555556</v>
      </c>
      <c r="H32" s="33">
        <f t="shared" si="7"/>
        <v>29.283794678849773</v>
      </c>
      <c r="I32" s="38">
        <f t="shared" si="7"/>
        <v>28.346774193548388</v>
      </c>
      <c r="J32" s="33">
        <f t="shared" si="7"/>
        <v>27.454018644494834</v>
      </c>
      <c r="K32" s="38">
        <f t="shared" si="7"/>
        <v>26.602783203125</v>
      </c>
      <c r="L32" s="33">
        <f t="shared" si="7"/>
        <v>25.790532544378699</v>
      </c>
      <c r="M32" s="38">
        <f t="shared" si="8"/>
        <v>25.014921946740127</v>
      </c>
      <c r="N32" s="33">
        <f t="shared" si="8"/>
        <v>24.273780351971485</v>
      </c>
      <c r="O32" s="38">
        <f t="shared" si="8"/>
        <v>23.565095155709344</v>
      </c>
      <c r="P32" s="33">
        <f t="shared" si="8"/>
        <v>22.886998529720646</v>
      </c>
      <c r="Q32" s="38">
        <f t="shared" si="8"/>
        <v>22.237755102040815</v>
      </c>
      <c r="R32" s="33">
        <f t="shared" si="8"/>
        <v>21.61575084308669</v>
      </c>
      <c r="S32" s="38">
        <f t="shared" si="8"/>
        <v>21.019483024691358</v>
      </c>
      <c r="T32" s="33">
        <f t="shared" si="8"/>
        <v>20.447551135297431</v>
      </c>
      <c r="U32" s="38">
        <f t="shared" si="8"/>
        <v>19.898648648648649</v>
      </c>
      <c r="V32" s="33">
        <f t="shared" si="8"/>
        <v>19.371555555555556</v>
      </c>
      <c r="W32" s="38">
        <f t="shared" si="8"/>
        <v>18.86513157894737</v>
      </c>
      <c r="X32" s="48">
        <f t="shared" si="8"/>
        <v>18.378310001686625</v>
      </c>
    </row>
    <row r="33" spans="1:24" x14ac:dyDescent="0.2">
      <c r="A33" s="43">
        <v>150</v>
      </c>
      <c r="B33" s="44" t="str">
        <f t="shared" si="4"/>
        <v>(68.0)</v>
      </c>
      <c r="C33" s="45">
        <f t="shared" si="7"/>
        <v>33.625637755102041</v>
      </c>
      <c r="D33" s="46">
        <f t="shared" si="7"/>
        <v>32.456140350877192</v>
      </c>
      <c r="E33" s="45">
        <f t="shared" si="7"/>
        <v>31.346611177170036</v>
      </c>
      <c r="F33" s="46">
        <f t="shared" si="7"/>
        <v>30.293019247342716</v>
      </c>
      <c r="G33" s="45">
        <f t="shared" si="7"/>
        <v>29.291666666666668</v>
      </c>
      <c r="H33" s="46">
        <f t="shared" si="7"/>
        <v>28.339156140822361</v>
      </c>
      <c r="I33" s="45">
        <f t="shared" si="7"/>
        <v>27.43236212278876</v>
      </c>
      <c r="J33" s="46">
        <f t="shared" si="7"/>
        <v>26.568405139833711</v>
      </c>
      <c r="K33" s="45">
        <f t="shared" si="7"/>
        <v>25.74462890625</v>
      </c>
      <c r="L33" s="46">
        <f t="shared" si="7"/>
        <v>24.958579881656803</v>
      </c>
      <c r="M33" s="45">
        <f t="shared" si="8"/>
        <v>24.207988980716255</v>
      </c>
      <c r="N33" s="46">
        <f t="shared" si="8"/>
        <v>23.490755179327245</v>
      </c>
      <c r="O33" s="45">
        <f t="shared" si="8"/>
        <v>22.804930795847749</v>
      </c>
      <c r="P33" s="46">
        <f t="shared" si="8"/>
        <v>22.148708254568369</v>
      </c>
      <c r="Q33" s="45">
        <f t="shared" si="8"/>
        <v>21.520408163265305</v>
      </c>
      <c r="R33" s="46">
        <f t="shared" si="8"/>
        <v>20.918468557825829</v>
      </c>
      <c r="S33" s="45">
        <f t="shared" si="8"/>
        <v>20.341435185185187</v>
      </c>
      <c r="T33" s="46">
        <f t="shared" si="8"/>
        <v>19.787952711578157</v>
      </c>
      <c r="U33" s="45">
        <f t="shared" si="8"/>
        <v>19.256756756756758</v>
      </c>
      <c r="V33" s="46">
        <f t="shared" si="8"/>
        <v>18.746666666666666</v>
      </c>
      <c r="W33" s="45">
        <f t="shared" si="8"/>
        <v>18.256578947368421</v>
      </c>
      <c r="X33" s="47">
        <f t="shared" si="8"/>
        <v>17.7854612919548</v>
      </c>
    </row>
    <row r="34" spans="1:24" x14ac:dyDescent="0.2">
      <c r="A34" s="32">
        <v>145</v>
      </c>
      <c r="B34" s="39" t="str">
        <f t="shared" si="4"/>
        <v>(65.8)</v>
      </c>
      <c r="C34" s="38">
        <f t="shared" si="7"/>
        <v>32.504783163265309</v>
      </c>
      <c r="D34" s="33">
        <f t="shared" si="7"/>
        <v>31.374269005847953</v>
      </c>
      <c r="E34" s="38">
        <f t="shared" si="7"/>
        <v>30.301724137931036</v>
      </c>
      <c r="F34" s="33">
        <f t="shared" si="7"/>
        <v>29.283251939097962</v>
      </c>
      <c r="G34" s="38">
        <f t="shared" si="7"/>
        <v>28.315277777777776</v>
      </c>
      <c r="H34" s="33">
        <f t="shared" si="7"/>
        <v>27.394517602794949</v>
      </c>
      <c r="I34" s="38">
        <f t="shared" si="7"/>
        <v>26.517950052029136</v>
      </c>
      <c r="J34" s="33">
        <f t="shared" si="7"/>
        <v>25.682791635172588</v>
      </c>
      <c r="K34" s="38">
        <f t="shared" si="7"/>
        <v>24.886474609375</v>
      </c>
      <c r="L34" s="33">
        <f t="shared" si="7"/>
        <v>24.12662721893491</v>
      </c>
      <c r="M34" s="38">
        <f t="shared" si="8"/>
        <v>23.401056014692379</v>
      </c>
      <c r="N34" s="33">
        <f t="shared" si="8"/>
        <v>22.707730006683004</v>
      </c>
      <c r="O34" s="38">
        <f t="shared" si="8"/>
        <v>22.044766435986158</v>
      </c>
      <c r="P34" s="33">
        <f t="shared" si="8"/>
        <v>21.410417979416088</v>
      </c>
      <c r="Q34" s="38">
        <f t="shared" si="8"/>
        <v>20.803061224489795</v>
      </c>
      <c r="R34" s="33">
        <f t="shared" si="8"/>
        <v>20.221186272564967</v>
      </c>
      <c r="S34" s="38">
        <f t="shared" si="8"/>
        <v>19.663387345679013</v>
      </c>
      <c r="T34" s="33">
        <f t="shared" si="8"/>
        <v>19.128354287858887</v>
      </c>
      <c r="U34" s="38">
        <f t="shared" si="8"/>
        <v>18.614864864864863</v>
      </c>
      <c r="V34" s="33">
        <f t="shared" si="8"/>
        <v>18.121777777777776</v>
      </c>
      <c r="W34" s="38">
        <f t="shared" si="8"/>
        <v>17.648026315789473</v>
      </c>
      <c r="X34" s="48">
        <f t="shared" si="8"/>
        <v>17.192612582222971</v>
      </c>
    </row>
    <row r="35" spans="1:24" x14ac:dyDescent="0.2">
      <c r="A35" s="43">
        <v>140</v>
      </c>
      <c r="B35" s="44" t="str">
        <f t="shared" si="4"/>
        <v>(63.5)</v>
      </c>
      <c r="C35" s="45">
        <f t="shared" si="7"/>
        <v>31.383928571428573</v>
      </c>
      <c r="D35" s="46">
        <f t="shared" si="7"/>
        <v>30.292397660818715</v>
      </c>
      <c r="E35" s="45">
        <f t="shared" si="7"/>
        <v>29.256837098692035</v>
      </c>
      <c r="F35" s="46">
        <f t="shared" si="7"/>
        <v>28.273484630853204</v>
      </c>
      <c r="G35" s="45">
        <f t="shared" si="7"/>
        <v>27.338888888888889</v>
      </c>
      <c r="H35" s="46">
        <f t="shared" si="7"/>
        <v>26.449879064767536</v>
      </c>
      <c r="I35" s="45">
        <f t="shared" si="7"/>
        <v>25.603537981269511</v>
      </c>
      <c r="J35" s="46">
        <f t="shared" si="7"/>
        <v>24.797178130511465</v>
      </c>
      <c r="K35" s="45">
        <f t="shared" si="7"/>
        <v>24.0283203125</v>
      </c>
      <c r="L35" s="46">
        <f t="shared" si="7"/>
        <v>23.294674556213018</v>
      </c>
      <c r="M35" s="45">
        <f t="shared" si="8"/>
        <v>22.594123048668504</v>
      </c>
      <c r="N35" s="46">
        <f t="shared" si="8"/>
        <v>21.92470483403876</v>
      </c>
      <c r="O35" s="45">
        <f t="shared" si="8"/>
        <v>21.284602076124568</v>
      </c>
      <c r="P35" s="46">
        <f t="shared" si="8"/>
        <v>20.672127704263811</v>
      </c>
      <c r="Q35" s="45">
        <f t="shared" si="8"/>
        <v>20.085714285714285</v>
      </c>
      <c r="R35" s="46">
        <f t="shared" si="8"/>
        <v>19.523903987304106</v>
      </c>
      <c r="S35" s="45">
        <f t="shared" si="8"/>
        <v>18.985339506172838</v>
      </c>
      <c r="T35" s="46">
        <f t="shared" si="8"/>
        <v>18.468755864139613</v>
      </c>
      <c r="U35" s="45">
        <f t="shared" si="8"/>
        <v>17.972972972972972</v>
      </c>
      <c r="V35" s="46">
        <f t="shared" si="8"/>
        <v>17.49688888888889</v>
      </c>
      <c r="W35" s="45">
        <f t="shared" si="8"/>
        <v>17.039473684210527</v>
      </c>
      <c r="X35" s="47">
        <f t="shared" si="8"/>
        <v>16.599763872491145</v>
      </c>
    </row>
    <row r="36" spans="1:24" x14ac:dyDescent="0.2">
      <c r="A36" s="32">
        <v>135</v>
      </c>
      <c r="B36" s="39" t="str">
        <f t="shared" si="4"/>
        <v>(61.2)</v>
      </c>
      <c r="C36" s="38">
        <f t="shared" si="7"/>
        <v>30.263073979591837</v>
      </c>
      <c r="D36" s="33">
        <f t="shared" si="7"/>
        <v>29.210526315789473</v>
      </c>
      <c r="E36" s="38">
        <f t="shared" si="7"/>
        <v>28.211950059453031</v>
      </c>
      <c r="F36" s="33">
        <f t="shared" si="7"/>
        <v>27.263717322608446</v>
      </c>
      <c r="G36" s="38">
        <f t="shared" si="7"/>
        <v>26.362500000000001</v>
      </c>
      <c r="H36" s="33">
        <f t="shared" si="7"/>
        <v>25.505240526740124</v>
      </c>
      <c r="I36" s="38">
        <f t="shared" si="7"/>
        <v>24.689125910509887</v>
      </c>
      <c r="J36" s="33">
        <f t="shared" si="7"/>
        <v>23.911564625850339</v>
      </c>
      <c r="K36" s="38">
        <f t="shared" si="7"/>
        <v>23.170166015625</v>
      </c>
      <c r="L36" s="33">
        <f t="shared" si="7"/>
        <v>22.462721893491125</v>
      </c>
      <c r="M36" s="38">
        <f t="shared" si="8"/>
        <v>21.787190082644628</v>
      </c>
      <c r="N36" s="33">
        <f t="shared" si="8"/>
        <v>21.141679661394519</v>
      </c>
      <c r="O36" s="38">
        <f t="shared" si="8"/>
        <v>20.524437716262977</v>
      </c>
      <c r="P36" s="33">
        <f t="shared" si="8"/>
        <v>19.933837429111531</v>
      </c>
      <c r="Q36" s="38">
        <f t="shared" si="8"/>
        <v>19.368367346938776</v>
      </c>
      <c r="R36" s="33">
        <f t="shared" si="8"/>
        <v>18.826621702043244</v>
      </c>
      <c r="S36" s="38">
        <f t="shared" si="8"/>
        <v>18.307291666666668</v>
      </c>
      <c r="T36" s="33">
        <f t="shared" si="8"/>
        <v>17.809157440420343</v>
      </c>
      <c r="U36" s="38">
        <f t="shared" si="8"/>
        <v>17.331081081081081</v>
      </c>
      <c r="V36" s="33">
        <f t="shared" si="8"/>
        <v>16.872</v>
      </c>
      <c r="W36" s="38">
        <f t="shared" si="8"/>
        <v>16.430921052631579</v>
      </c>
      <c r="X36" s="48">
        <f t="shared" si="8"/>
        <v>16.00691516275932</v>
      </c>
    </row>
    <row r="37" spans="1:24" x14ac:dyDescent="0.2">
      <c r="A37" s="43">
        <v>130</v>
      </c>
      <c r="B37" s="44" t="str">
        <f t="shared" si="4"/>
        <v>(59.0)</v>
      </c>
      <c r="C37" s="45">
        <f t="shared" si="7"/>
        <v>29.142219387755102</v>
      </c>
      <c r="D37" s="46">
        <f t="shared" si="7"/>
        <v>28.128654970760234</v>
      </c>
      <c r="E37" s="45">
        <f t="shared" si="7"/>
        <v>27.16706302021403</v>
      </c>
      <c r="F37" s="46">
        <f t="shared" si="7"/>
        <v>26.253950014363689</v>
      </c>
      <c r="G37" s="45">
        <f t="shared" si="7"/>
        <v>25.386111111111113</v>
      </c>
      <c r="H37" s="46">
        <f t="shared" si="7"/>
        <v>24.560601988712712</v>
      </c>
      <c r="I37" s="45">
        <f t="shared" si="7"/>
        <v>23.774713839750259</v>
      </c>
      <c r="J37" s="46">
        <f t="shared" si="7"/>
        <v>23.025951121189216</v>
      </c>
      <c r="K37" s="45">
        <f t="shared" si="7"/>
        <v>22.31201171875</v>
      </c>
      <c r="L37" s="46">
        <f t="shared" si="7"/>
        <v>21.630769230769232</v>
      </c>
      <c r="M37" s="45">
        <f t="shared" si="8"/>
        <v>20.980257116620752</v>
      </c>
      <c r="N37" s="46">
        <f t="shared" si="8"/>
        <v>20.358654488750279</v>
      </c>
      <c r="O37" s="45">
        <f t="shared" si="8"/>
        <v>19.764273356401382</v>
      </c>
      <c r="P37" s="46">
        <f t="shared" si="8"/>
        <v>19.195547153959254</v>
      </c>
      <c r="Q37" s="45">
        <f t="shared" si="8"/>
        <v>18.651020408163266</v>
      </c>
      <c r="R37" s="46">
        <f t="shared" si="8"/>
        <v>18.129339416782383</v>
      </c>
      <c r="S37" s="45">
        <f t="shared" si="8"/>
        <v>17.629243827160494</v>
      </c>
      <c r="T37" s="46">
        <f t="shared" si="8"/>
        <v>17.149559016701069</v>
      </c>
      <c r="U37" s="45">
        <f t="shared" si="8"/>
        <v>16.689189189189189</v>
      </c>
      <c r="V37" s="46">
        <f t="shared" si="8"/>
        <v>16.24711111111111</v>
      </c>
      <c r="W37" s="45">
        <f t="shared" si="8"/>
        <v>15.822368421052632</v>
      </c>
      <c r="X37" s="47">
        <f t="shared" si="8"/>
        <v>15.414066453027491</v>
      </c>
    </row>
    <row r="38" spans="1:24" x14ac:dyDescent="0.2">
      <c r="A38" s="32">
        <v>125</v>
      </c>
      <c r="B38" s="39" t="str">
        <f t="shared" si="4"/>
        <v>(56.7)</v>
      </c>
      <c r="C38" s="38">
        <f t="shared" si="7"/>
        <v>28.021364795918366</v>
      </c>
      <c r="D38" s="33">
        <f t="shared" si="7"/>
        <v>27.046783625730995</v>
      </c>
      <c r="E38" s="38">
        <f t="shared" si="7"/>
        <v>26.12217598097503</v>
      </c>
      <c r="F38" s="33">
        <f t="shared" si="7"/>
        <v>25.244182706118931</v>
      </c>
      <c r="G38" s="38">
        <f t="shared" si="7"/>
        <v>24.409722222222221</v>
      </c>
      <c r="H38" s="33">
        <f t="shared" si="7"/>
        <v>23.6159634506853</v>
      </c>
      <c r="I38" s="38">
        <f t="shared" si="7"/>
        <v>22.860301768990634</v>
      </c>
      <c r="J38" s="33">
        <f t="shared" si="7"/>
        <v>22.140337616528093</v>
      </c>
      <c r="K38" s="38">
        <f t="shared" si="7"/>
        <v>21.453857421875</v>
      </c>
      <c r="L38" s="33">
        <f t="shared" si="7"/>
        <v>20.798816568047336</v>
      </c>
      <c r="M38" s="38">
        <f t="shared" si="8"/>
        <v>20.173324150596876</v>
      </c>
      <c r="N38" s="33">
        <f t="shared" si="8"/>
        <v>19.575629316106038</v>
      </c>
      <c r="O38" s="38">
        <f t="shared" si="8"/>
        <v>19.004108996539792</v>
      </c>
      <c r="P38" s="33">
        <f t="shared" si="8"/>
        <v>18.457256878806973</v>
      </c>
      <c r="Q38" s="38">
        <f t="shared" si="8"/>
        <v>17.933673469387756</v>
      </c>
      <c r="R38" s="33">
        <f t="shared" si="8"/>
        <v>17.432057131521525</v>
      </c>
      <c r="S38" s="38">
        <f t="shared" si="8"/>
        <v>16.951195987654319</v>
      </c>
      <c r="T38" s="33">
        <f t="shared" si="8"/>
        <v>16.489960592981799</v>
      </c>
      <c r="U38" s="38">
        <f t="shared" si="8"/>
        <v>16.047297297297298</v>
      </c>
      <c r="V38" s="33">
        <f t="shared" si="8"/>
        <v>15.622222222222222</v>
      </c>
      <c r="W38" s="38">
        <f t="shared" si="8"/>
        <v>15.213815789473685</v>
      </c>
      <c r="X38" s="48">
        <f t="shared" si="8"/>
        <v>14.821217743295666</v>
      </c>
    </row>
    <row r="39" spans="1:24" x14ac:dyDescent="0.2">
      <c r="A39" s="43">
        <v>120</v>
      </c>
      <c r="B39" s="44" t="str">
        <f t="shared" si="4"/>
        <v>(54.4)</v>
      </c>
      <c r="C39" s="45">
        <f t="shared" si="7"/>
        <v>26.900510204081634</v>
      </c>
      <c r="D39" s="46">
        <f t="shared" si="7"/>
        <v>25.964912280701753</v>
      </c>
      <c r="E39" s="45">
        <f t="shared" si="7"/>
        <v>25.077288941736029</v>
      </c>
      <c r="F39" s="46">
        <f t="shared" si="7"/>
        <v>24.234415397874173</v>
      </c>
      <c r="G39" s="45">
        <f t="shared" si="7"/>
        <v>23.433333333333334</v>
      </c>
      <c r="H39" s="46">
        <f t="shared" si="7"/>
        <v>22.671324912657887</v>
      </c>
      <c r="I39" s="45">
        <f t="shared" si="7"/>
        <v>21.94588969823101</v>
      </c>
      <c r="J39" s="46">
        <f t="shared" si="7"/>
        <v>21.25472411186697</v>
      </c>
      <c r="K39" s="45">
        <f t="shared" si="7"/>
        <v>20.595703125</v>
      </c>
      <c r="L39" s="46">
        <f t="shared" si="7"/>
        <v>19.966863905325443</v>
      </c>
      <c r="M39" s="45">
        <f t="shared" si="8"/>
        <v>19.366391184573004</v>
      </c>
      <c r="N39" s="46">
        <f t="shared" si="8"/>
        <v>18.792604143461794</v>
      </c>
      <c r="O39" s="45">
        <f t="shared" si="8"/>
        <v>18.243944636678201</v>
      </c>
      <c r="P39" s="46">
        <f t="shared" si="8"/>
        <v>17.718966603654696</v>
      </c>
      <c r="Q39" s="45">
        <f t="shared" si="8"/>
        <v>17.216326530612246</v>
      </c>
      <c r="R39" s="46">
        <f t="shared" si="8"/>
        <v>16.734774846260663</v>
      </c>
      <c r="S39" s="45">
        <f t="shared" si="8"/>
        <v>16.273148148148149</v>
      </c>
      <c r="T39" s="46">
        <f t="shared" si="8"/>
        <v>15.830362169262525</v>
      </c>
      <c r="U39" s="45">
        <f t="shared" si="8"/>
        <v>15.405405405405405</v>
      </c>
      <c r="V39" s="46">
        <f t="shared" si="8"/>
        <v>14.997333333333334</v>
      </c>
      <c r="W39" s="45">
        <f t="shared" si="8"/>
        <v>14.605263157894736</v>
      </c>
      <c r="X39" s="47">
        <f t="shared" si="8"/>
        <v>14.228369033563839</v>
      </c>
    </row>
    <row r="40" spans="1:24" x14ac:dyDescent="0.2">
      <c r="A40" s="32">
        <v>115</v>
      </c>
      <c r="B40" s="39" t="str">
        <f t="shared" si="4"/>
        <v>(52.2)</v>
      </c>
      <c r="C40" s="38">
        <f t="shared" si="7"/>
        <v>25.779655612244898</v>
      </c>
      <c r="D40" s="33">
        <f t="shared" si="7"/>
        <v>24.883040935672515</v>
      </c>
      <c r="E40" s="38">
        <f t="shared" si="7"/>
        <v>24.032401902497028</v>
      </c>
      <c r="F40" s="33">
        <f t="shared" si="7"/>
        <v>23.224648089629415</v>
      </c>
      <c r="G40" s="38">
        <f t="shared" si="7"/>
        <v>22.456944444444446</v>
      </c>
      <c r="H40" s="33">
        <f t="shared" si="7"/>
        <v>21.726686374630475</v>
      </c>
      <c r="I40" s="38">
        <f t="shared" si="7"/>
        <v>21.031477627471386</v>
      </c>
      <c r="J40" s="33">
        <f t="shared" si="7"/>
        <v>20.369110607205844</v>
      </c>
      <c r="K40" s="38">
        <f t="shared" si="7"/>
        <v>19.737548828125</v>
      </c>
      <c r="L40" s="33">
        <f t="shared" si="7"/>
        <v>19.13491124260355</v>
      </c>
      <c r="M40" s="38">
        <f t="shared" si="8"/>
        <v>18.559458218549128</v>
      </c>
      <c r="N40" s="33">
        <f t="shared" si="8"/>
        <v>18.009578970817554</v>
      </c>
      <c r="O40" s="38">
        <f t="shared" si="8"/>
        <v>17.48378027681661</v>
      </c>
      <c r="P40" s="33">
        <f t="shared" si="8"/>
        <v>16.980676328502415</v>
      </c>
      <c r="Q40" s="38">
        <f t="shared" si="8"/>
        <v>16.498979591836736</v>
      </c>
      <c r="R40" s="33">
        <f t="shared" si="8"/>
        <v>16.037492560999802</v>
      </c>
      <c r="S40" s="38">
        <f t="shared" si="8"/>
        <v>15.595100308641975</v>
      </c>
      <c r="T40" s="33">
        <f t="shared" si="8"/>
        <v>15.170763745543255</v>
      </c>
      <c r="U40" s="38">
        <f t="shared" si="8"/>
        <v>14.763513513513514</v>
      </c>
      <c r="V40" s="33">
        <f t="shared" si="8"/>
        <v>14.372444444444444</v>
      </c>
      <c r="W40" s="38">
        <f t="shared" si="8"/>
        <v>13.996710526315789</v>
      </c>
      <c r="X40" s="48">
        <f t="shared" si="8"/>
        <v>13.635520323832012</v>
      </c>
    </row>
    <row r="41" spans="1:24" x14ac:dyDescent="0.2">
      <c r="A41" s="43">
        <v>110</v>
      </c>
      <c r="B41" s="44" t="str">
        <f t="shared" si="4"/>
        <v>(49.9)</v>
      </c>
      <c r="C41" s="45">
        <f t="shared" ref="C41:L47" si="9">$A41*703/C$4^2</f>
        <v>24.658801020408163</v>
      </c>
      <c r="D41" s="46">
        <f t="shared" si="9"/>
        <v>23.801169590643276</v>
      </c>
      <c r="E41" s="45">
        <f t="shared" si="9"/>
        <v>22.987514863258028</v>
      </c>
      <c r="F41" s="46">
        <f t="shared" si="9"/>
        <v>22.214880781384661</v>
      </c>
      <c r="G41" s="45">
        <f t="shared" si="9"/>
        <v>21.480555555555554</v>
      </c>
      <c r="H41" s="46">
        <f t="shared" si="9"/>
        <v>20.782047836603063</v>
      </c>
      <c r="I41" s="45">
        <f t="shared" si="9"/>
        <v>20.117065556711758</v>
      </c>
      <c r="J41" s="46">
        <f t="shared" si="9"/>
        <v>19.483497102544721</v>
      </c>
      <c r="K41" s="45">
        <f t="shared" si="9"/>
        <v>18.87939453125</v>
      </c>
      <c r="L41" s="46">
        <f t="shared" si="9"/>
        <v>18.302958579881658</v>
      </c>
      <c r="M41" s="45">
        <f t="shared" ref="M41:X47" si="10">$A41*703/M$4^2</f>
        <v>17.752525252525253</v>
      </c>
      <c r="N41" s="46">
        <f t="shared" si="10"/>
        <v>17.226553798173313</v>
      </c>
      <c r="O41" s="45">
        <f t="shared" si="10"/>
        <v>16.723615916955016</v>
      </c>
      <c r="P41" s="46">
        <f t="shared" si="10"/>
        <v>16.242386053350138</v>
      </c>
      <c r="Q41" s="45">
        <f t="shared" si="10"/>
        <v>15.781632653061225</v>
      </c>
      <c r="R41" s="46">
        <f t="shared" si="10"/>
        <v>15.34021027573894</v>
      </c>
      <c r="S41" s="45">
        <f t="shared" si="10"/>
        <v>14.917052469135802</v>
      </c>
      <c r="T41" s="46">
        <f t="shared" si="10"/>
        <v>14.511165321823983</v>
      </c>
      <c r="U41" s="45">
        <f t="shared" si="10"/>
        <v>14.121621621621621</v>
      </c>
      <c r="V41" s="46">
        <f t="shared" si="10"/>
        <v>13.747555555555556</v>
      </c>
      <c r="W41" s="45">
        <f t="shared" si="10"/>
        <v>13.388157894736842</v>
      </c>
      <c r="X41" s="47">
        <f t="shared" si="10"/>
        <v>13.042671614100186</v>
      </c>
    </row>
    <row r="42" spans="1:24" x14ac:dyDescent="0.2">
      <c r="A42" s="32">
        <v>105</v>
      </c>
      <c r="B42" s="39" t="str">
        <f t="shared" si="4"/>
        <v>(47.6)</v>
      </c>
      <c r="C42" s="38">
        <f t="shared" si="9"/>
        <v>23.537946428571427</v>
      </c>
      <c r="D42" s="33">
        <f t="shared" si="9"/>
        <v>22.719298245614034</v>
      </c>
      <c r="E42" s="38">
        <f t="shared" si="9"/>
        <v>21.942627824019024</v>
      </c>
      <c r="F42" s="33">
        <f t="shared" si="9"/>
        <v>21.205113473139903</v>
      </c>
      <c r="G42" s="38">
        <f t="shared" si="9"/>
        <v>20.504166666666666</v>
      </c>
      <c r="H42" s="33">
        <f t="shared" si="9"/>
        <v>19.83740929857565</v>
      </c>
      <c r="I42" s="38">
        <f t="shared" si="9"/>
        <v>19.202653485952133</v>
      </c>
      <c r="J42" s="33">
        <f t="shared" si="9"/>
        <v>18.597883597883598</v>
      </c>
      <c r="K42" s="38">
        <f t="shared" si="9"/>
        <v>18.021240234375</v>
      </c>
      <c r="L42" s="33">
        <f t="shared" si="9"/>
        <v>17.471005917159765</v>
      </c>
      <c r="M42" s="38">
        <f t="shared" si="10"/>
        <v>16.945592286501377</v>
      </c>
      <c r="N42" s="33">
        <f t="shared" si="10"/>
        <v>16.443528625529073</v>
      </c>
      <c r="O42" s="38">
        <f t="shared" si="10"/>
        <v>15.963451557093425</v>
      </c>
      <c r="P42" s="33">
        <f t="shared" si="10"/>
        <v>15.504095778197858</v>
      </c>
      <c r="Q42" s="38">
        <f t="shared" si="10"/>
        <v>15.064285714285715</v>
      </c>
      <c r="R42" s="33">
        <f t="shared" si="10"/>
        <v>14.64292799047808</v>
      </c>
      <c r="S42" s="38">
        <f t="shared" si="10"/>
        <v>14.23900462962963</v>
      </c>
      <c r="T42" s="33">
        <f t="shared" si="10"/>
        <v>13.851566898104711</v>
      </c>
      <c r="U42" s="38">
        <f t="shared" si="10"/>
        <v>13.47972972972973</v>
      </c>
      <c r="V42" s="33">
        <f t="shared" si="10"/>
        <v>13.122666666666667</v>
      </c>
      <c r="W42" s="38">
        <f t="shared" si="10"/>
        <v>12.779605263157896</v>
      </c>
      <c r="X42" s="48">
        <f t="shared" si="10"/>
        <v>12.449822904368359</v>
      </c>
    </row>
    <row r="43" spans="1:24" x14ac:dyDescent="0.2">
      <c r="A43" s="43">
        <v>100</v>
      </c>
      <c r="B43" s="44" t="str">
        <f t="shared" si="4"/>
        <v>(45.4)</v>
      </c>
      <c r="C43" s="45">
        <f t="shared" si="9"/>
        <v>22.417091836734695</v>
      </c>
      <c r="D43" s="46">
        <f t="shared" si="9"/>
        <v>21.637426900584796</v>
      </c>
      <c r="E43" s="45">
        <f t="shared" si="9"/>
        <v>20.897740784780023</v>
      </c>
      <c r="F43" s="46">
        <f t="shared" si="9"/>
        <v>20.195346164895145</v>
      </c>
      <c r="G43" s="45">
        <f t="shared" si="9"/>
        <v>19.527777777777779</v>
      </c>
      <c r="H43" s="46">
        <f t="shared" si="9"/>
        <v>18.892770760548238</v>
      </c>
      <c r="I43" s="45">
        <f t="shared" si="9"/>
        <v>18.288241415192509</v>
      </c>
      <c r="J43" s="46">
        <f t="shared" si="9"/>
        <v>17.712270093222475</v>
      </c>
      <c r="K43" s="45">
        <f t="shared" si="9"/>
        <v>17.1630859375</v>
      </c>
      <c r="L43" s="46">
        <f t="shared" si="9"/>
        <v>16.639053254437869</v>
      </c>
      <c r="M43" s="45">
        <f t="shared" si="10"/>
        <v>16.138659320477501</v>
      </c>
      <c r="N43" s="46">
        <f t="shared" si="10"/>
        <v>15.66050345288483</v>
      </c>
      <c r="O43" s="45">
        <f t="shared" si="10"/>
        <v>15.203287197231834</v>
      </c>
      <c r="P43" s="46">
        <f t="shared" si="10"/>
        <v>14.765805503045579</v>
      </c>
      <c r="Q43" s="45">
        <f t="shared" si="10"/>
        <v>14.346938775510203</v>
      </c>
      <c r="R43" s="46">
        <f t="shared" si="10"/>
        <v>13.945645705217219</v>
      </c>
      <c r="S43" s="45">
        <f t="shared" si="10"/>
        <v>13.560956790123457</v>
      </c>
      <c r="T43" s="46">
        <f t="shared" si="10"/>
        <v>13.191968474385439</v>
      </c>
      <c r="U43" s="45">
        <f t="shared" si="10"/>
        <v>12.837837837837839</v>
      </c>
      <c r="V43" s="46">
        <f t="shared" si="10"/>
        <v>12.497777777777777</v>
      </c>
      <c r="W43" s="45">
        <f t="shared" si="10"/>
        <v>12.171052631578947</v>
      </c>
      <c r="X43" s="47">
        <f t="shared" si="10"/>
        <v>11.856974194636532</v>
      </c>
    </row>
    <row r="44" spans="1:24" x14ac:dyDescent="0.2">
      <c r="A44" s="32">
        <v>95</v>
      </c>
      <c r="B44" s="39" t="str">
        <f t="shared" si="4"/>
        <v>(43.1)</v>
      </c>
      <c r="C44" s="38">
        <f t="shared" si="9"/>
        <v>21.296237244897959</v>
      </c>
      <c r="D44" s="33">
        <f t="shared" si="9"/>
        <v>20.555555555555557</v>
      </c>
      <c r="E44" s="38">
        <f t="shared" si="9"/>
        <v>19.852853745541022</v>
      </c>
      <c r="F44" s="33">
        <f t="shared" si="9"/>
        <v>19.185578856650388</v>
      </c>
      <c r="G44" s="38">
        <f t="shared" si="9"/>
        <v>18.551388888888887</v>
      </c>
      <c r="H44" s="33">
        <f t="shared" si="9"/>
        <v>17.948132222520826</v>
      </c>
      <c r="I44" s="38">
        <f t="shared" si="9"/>
        <v>17.373829344432881</v>
      </c>
      <c r="J44" s="33">
        <f t="shared" si="9"/>
        <v>16.826656588561349</v>
      </c>
      <c r="K44" s="38">
        <f t="shared" si="9"/>
        <v>16.304931640625</v>
      </c>
      <c r="L44" s="33">
        <f t="shared" si="9"/>
        <v>15.807100591715976</v>
      </c>
      <c r="M44" s="38">
        <f t="shared" si="10"/>
        <v>15.331726354453627</v>
      </c>
      <c r="N44" s="33">
        <f t="shared" si="10"/>
        <v>14.877478280240588</v>
      </c>
      <c r="O44" s="38">
        <f t="shared" si="10"/>
        <v>14.443122837370241</v>
      </c>
      <c r="P44" s="33">
        <f t="shared" si="10"/>
        <v>14.0275152278933</v>
      </c>
      <c r="Q44" s="38">
        <f t="shared" si="10"/>
        <v>13.629591836734694</v>
      </c>
      <c r="R44" s="33">
        <f t="shared" si="10"/>
        <v>13.248363419956357</v>
      </c>
      <c r="S44" s="38">
        <f t="shared" si="10"/>
        <v>12.882908950617283</v>
      </c>
      <c r="T44" s="33">
        <f t="shared" si="10"/>
        <v>12.532370050666167</v>
      </c>
      <c r="U44" s="38">
        <f t="shared" si="10"/>
        <v>12.195945945945946</v>
      </c>
      <c r="V44" s="33">
        <f t="shared" si="10"/>
        <v>11.872888888888889</v>
      </c>
      <c r="W44" s="38">
        <f t="shared" si="10"/>
        <v>11.5625</v>
      </c>
      <c r="X44" s="48">
        <f t="shared" si="10"/>
        <v>11.264125484904707</v>
      </c>
    </row>
    <row r="45" spans="1:24" x14ac:dyDescent="0.2">
      <c r="A45" s="43">
        <v>90</v>
      </c>
      <c r="B45" s="44" t="str">
        <f t="shared" si="4"/>
        <v>(40.8)</v>
      </c>
      <c r="C45" s="45">
        <f t="shared" si="9"/>
        <v>20.175382653061224</v>
      </c>
      <c r="D45" s="46">
        <f t="shared" si="9"/>
        <v>19.473684210526315</v>
      </c>
      <c r="E45" s="45">
        <f t="shared" si="9"/>
        <v>18.807966706302022</v>
      </c>
      <c r="F45" s="46">
        <f t="shared" si="9"/>
        <v>18.17581154840563</v>
      </c>
      <c r="G45" s="45">
        <f t="shared" si="9"/>
        <v>17.574999999999999</v>
      </c>
      <c r="H45" s="46">
        <f t="shared" si="9"/>
        <v>17.003493684493417</v>
      </c>
      <c r="I45" s="45">
        <f t="shared" si="9"/>
        <v>16.459417273673257</v>
      </c>
      <c r="J45" s="46">
        <f t="shared" si="9"/>
        <v>15.941043083900226</v>
      </c>
      <c r="K45" s="45">
        <f t="shared" si="9"/>
        <v>15.44677734375</v>
      </c>
      <c r="L45" s="46">
        <f t="shared" si="9"/>
        <v>14.975147928994083</v>
      </c>
      <c r="M45" s="45">
        <f t="shared" si="10"/>
        <v>14.524793388429751</v>
      </c>
      <c r="N45" s="46">
        <f t="shared" si="10"/>
        <v>14.094453107596348</v>
      </c>
      <c r="O45" s="45">
        <f t="shared" si="10"/>
        <v>13.682958477508651</v>
      </c>
      <c r="P45" s="46">
        <f t="shared" si="10"/>
        <v>13.289224952741021</v>
      </c>
      <c r="Q45" s="45">
        <f t="shared" si="10"/>
        <v>12.912244897959184</v>
      </c>
      <c r="R45" s="46">
        <f t="shared" si="10"/>
        <v>12.551081134695497</v>
      </c>
      <c r="S45" s="45">
        <f t="shared" si="10"/>
        <v>12.204861111111111</v>
      </c>
      <c r="T45" s="46">
        <f t="shared" si="10"/>
        <v>11.872771626946895</v>
      </c>
      <c r="U45" s="45">
        <f t="shared" si="10"/>
        <v>11.554054054054054</v>
      </c>
      <c r="V45" s="46">
        <f t="shared" si="10"/>
        <v>11.247999999999999</v>
      </c>
      <c r="W45" s="45">
        <f t="shared" si="10"/>
        <v>10.953947368421053</v>
      </c>
      <c r="X45" s="47">
        <f t="shared" si="10"/>
        <v>10.671276775172879</v>
      </c>
    </row>
    <row r="46" spans="1:24" x14ac:dyDescent="0.2">
      <c r="A46" s="32">
        <v>85</v>
      </c>
      <c r="B46" s="39" t="str">
        <f t="shared" si="4"/>
        <v>(38.6)</v>
      </c>
      <c r="C46" s="38">
        <f t="shared" si="9"/>
        <v>19.054528061224488</v>
      </c>
      <c r="D46" s="33">
        <f t="shared" si="9"/>
        <v>18.391812865497077</v>
      </c>
      <c r="E46" s="38">
        <f t="shared" si="9"/>
        <v>17.763079667063021</v>
      </c>
      <c r="F46" s="33">
        <f t="shared" si="9"/>
        <v>17.166044240160872</v>
      </c>
      <c r="G46" s="38">
        <f t="shared" si="9"/>
        <v>16.598611111111111</v>
      </c>
      <c r="H46" s="33">
        <f t="shared" si="9"/>
        <v>16.058855146466005</v>
      </c>
      <c r="I46" s="38">
        <f t="shared" si="9"/>
        <v>15.545005202913632</v>
      </c>
      <c r="J46" s="33">
        <f t="shared" si="9"/>
        <v>15.055429579239103</v>
      </c>
      <c r="K46" s="38">
        <f t="shared" si="9"/>
        <v>14.588623046875</v>
      </c>
      <c r="L46" s="33">
        <f t="shared" si="9"/>
        <v>14.143195266272189</v>
      </c>
      <c r="M46" s="38">
        <f t="shared" si="10"/>
        <v>13.717860422405877</v>
      </c>
      <c r="N46" s="33">
        <f t="shared" si="10"/>
        <v>13.311427934952105</v>
      </c>
      <c r="O46" s="38">
        <f t="shared" si="10"/>
        <v>12.922794117647058</v>
      </c>
      <c r="P46" s="33">
        <f t="shared" si="10"/>
        <v>12.550934677588742</v>
      </c>
      <c r="Q46" s="38">
        <f t="shared" si="10"/>
        <v>12.194897959183674</v>
      </c>
      <c r="R46" s="33">
        <f t="shared" si="10"/>
        <v>11.853798849434636</v>
      </c>
      <c r="S46" s="38">
        <f t="shared" si="10"/>
        <v>11.526813271604938</v>
      </c>
      <c r="T46" s="33">
        <f t="shared" si="10"/>
        <v>11.213173203227623</v>
      </c>
      <c r="U46" s="38">
        <f t="shared" si="10"/>
        <v>10.912162162162161</v>
      </c>
      <c r="V46" s="33">
        <f t="shared" si="10"/>
        <v>10.623111111111111</v>
      </c>
      <c r="W46" s="38">
        <f t="shared" si="10"/>
        <v>10.345394736842104</v>
      </c>
      <c r="X46" s="48">
        <f t="shared" si="10"/>
        <v>10.078428065441052</v>
      </c>
    </row>
    <row r="47" spans="1:24" x14ac:dyDescent="0.2">
      <c r="A47" s="43">
        <v>80</v>
      </c>
      <c r="B47" s="44" t="str">
        <f t="shared" si="4"/>
        <v>(36.3)</v>
      </c>
      <c r="C47" s="45">
        <f t="shared" si="9"/>
        <v>17.933673469387756</v>
      </c>
      <c r="D47" s="46">
        <f t="shared" si="9"/>
        <v>17.309941520467838</v>
      </c>
      <c r="E47" s="45">
        <f t="shared" si="9"/>
        <v>16.71819262782402</v>
      </c>
      <c r="F47" s="46">
        <f t="shared" si="9"/>
        <v>16.156276931916118</v>
      </c>
      <c r="G47" s="45">
        <f t="shared" si="9"/>
        <v>15.622222222222222</v>
      </c>
      <c r="H47" s="46">
        <f t="shared" si="9"/>
        <v>15.114216608438591</v>
      </c>
      <c r="I47" s="45">
        <f t="shared" si="9"/>
        <v>14.630593132154006</v>
      </c>
      <c r="J47" s="46">
        <f t="shared" si="9"/>
        <v>14.16981607457798</v>
      </c>
      <c r="K47" s="45">
        <f t="shared" si="9"/>
        <v>13.73046875</v>
      </c>
      <c r="L47" s="46">
        <f t="shared" si="9"/>
        <v>13.311242603550296</v>
      </c>
      <c r="M47" s="45">
        <f t="shared" si="10"/>
        <v>12.910927456382002</v>
      </c>
      <c r="N47" s="46">
        <f t="shared" si="10"/>
        <v>12.528402762307863</v>
      </c>
      <c r="O47" s="45">
        <f t="shared" si="10"/>
        <v>12.162629757785467</v>
      </c>
      <c r="P47" s="46">
        <f t="shared" si="10"/>
        <v>11.812644402436463</v>
      </c>
      <c r="Q47" s="45">
        <f t="shared" si="10"/>
        <v>11.477551020408164</v>
      </c>
      <c r="R47" s="46">
        <f t="shared" si="10"/>
        <v>11.156516564173774</v>
      </c>
      <c r="S47" s="45">
        <f t="shared" si="10"/>
        <v>10.848765432098766</v>
      </c>
      <c r="T47" s="46">
        <f t="shared" si="10"/>
        <v>10.553574779508351</v>
      </c>
      <c r="U47" s="45">
        <f t="shared" si="10"/>
        <v>10.27027027027027</v>
      </c>
      <c r="V47" s="46">
        <f t="shared" si="10"/>
        <v>9.998222222222223</v>
      </c>
      <c r="W47" s="45">
        <f t="shared" si="10"/>
        <v>9.7368421052631575</v>
      </c>
      <c r="X47" s="47">
        <f t="shared" si="10"/>
        <v>9.4855793557092252</v>
      </c>
    </row>
    <row r="48" spans="1:24" x14ac:dyDescent="0.2">
      <c r="A48" s="40" t="s">
        <v>33</v>
      </c>
    </row>
    <row r="49" spans="1:24" s="40" customFormat="1" x14ac:dyDescent="0.2">
      <c r="A49" s="89" t="s">
        <v>74</v>
      </c>
      <c r="L49" s="41" t="s">
        <v>34</v>
      </c>
      <c r="X49" s="49" t="s">
        <v>75</v>
      </c>
    </row>
    <row r="51" spans="1:24" x14ac:dyDescent="0.2">
      <c r="A51" s="56" t="s">
        <v>35</v>
      </c>
    </row>
  </sheetData>
  <mergeCells count="3">
    <mergeCell ref="C8:X8"/>
    <mergeCell ref="A9:B9"/>
    <mergeCell ref="A5:X5"/>
  </mergeCells>
  <phoneticPr fontId="5"/>
  <conditionalFormatting sqref="C11:X47">
    <cfRule type="cellIs" dxfId="2" priority="1" stopIfTrue="1" operator="greaterThanOrEqual">
      <formula>30</formula>
    </cfRule>
    <cfRule type="cellIs" dxfId="1" priority="2" stopIfTrue="1" operator="greaterThanOrEqual">
      <formula>25</formula>
    </cfRule>
    <cfRule type="cellIs" dxfId="0" priority="3" stopIfTrue="1" operator="greaterThanOrEqual">
      <formula>18.5</formula>
    </cfRule>
  </conditionalFormatting>
  <hyperlinks>
    <hyperlink ref="A49" r:id="rId1"/>
    <hyperlink ref="A2" r:id="rId2"/>
  </hyperlinks>
  <printOptions horizontalCentered="1"/>
  <pageMargins left="0.75" right="0.75" top="0.5" bottom="1" header="0" footer="0.5"/>
  <pageSetup scale="85" orientation="portrait" horizontalDpi="4294967292" verticalDpi="4294967292" r:id="rId3"/>
  <headerFooter alignWithMargins="0"/>
  <rowBreaks count="1" manualBreakCount="1">
    <brk id="50" max="23" man="1"/>
  </rowBreaks>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G31"/>
  <sheetViews>
    <sheetView showGridLines="0" workbookViewId="0">
      <selection sqref="A1:C1"/>
    </sheetView>
  </sheetViews>
  <sheetFormatPr defaultColWidth="9.140625" defaultRowHeight="12.75" x14ac:dyDescent="0.2"/>
  <cols>
    <col min="1" max="1" width="15.7109375" style="57" customWidth="1"/>
    <col min="2" max="2" width="14.28515625" style="57" customWidth="1"/>
    <col min="3" max="3" width="15.7109375" style="57" customWidth="1"/>
    <col min="4" max="4" width="14.28515625" style="57" customWidth="1"/>
    <col min="5" max="5" width="10" style="57" customWidth="1"/>
    <col min="6" max="16384" width="9.140625" style="57"/>
  </cols>
  <sheetData>
    <row r="1" spans="1:7" s="71" customFormat="1" ht="30" customHeight="1" x14ac:dyDescent="0.2">
      <c r="A1" s="117" t="s">
        <v>80</v>
      </c>
      <c r="B1" s="117"/>
      <c r="C1" s="117"/>
      <c r="D1" s="82"/>
      <c r="E1" s="83"/>
      <c r="F1" s="86"/>
    </row>
    <row r="2" spans="1:7" s="71" customFormat="1" x14ac:dyDescent="0.2">
      <c r="A2" s="89" t="s">
        <v>63</v>
      </c>
      <c r="B2" s="55"/>
      <c r="C2" s="55"/>
      <c r="D2" s="55"/>
      <c r="E2" s="85"/>
      <c r="F2" s="84"/>
    </row>
    <row r="3" spans="1:7" x14ac:dyDescent="0.2">
      <c r="A3" s="106"/>
      <c r="B3" s="106"/>
      <c r="C3" s="106"/>
    </row>
    <row r="4" spans="1:7" ht="15" x14ac:dyDescent="0.2">
      <c r="A4" s="58"/>
      <c r="B4" s="59"/>
      <c r="C4" s="59"/>
      <c r="D4" s="59"/>
      <c r="E4" s="60"/>
    </row>
    <row r="5" spans="1:7" ht="15" x14ac:dyDescent="0.2">
      <c r="A5" s="77" t="s">
        <v>70</v>
      </c>
      <c r="B5" s="62"/>
      <c r="C5" s="91" t="s">
        <v>72</v>
      </c>
      <c r="D5" s="76"/>
      <c r="E5" s="63" t="s">
        <v>71</v>
      </c>
    </row>
    <row r="6" spans="1:7" ht="15" x14ac:dyDescent="0.2">
      <c r="A6" s="78"/>
      <c r="B6" s="64"/>
      <c r="C6" s="64"/>
      <c r="D6" s="64"/>
      <c r="E6" s="63"/>
    </row>
    <row r="7" spans="1:7" ht="15" x14ac:dyDescent="0.2">
      <c r="A7" s="77" t="s">
        <v>76</v>
      </c>
      <c r="B7" s="65"/>
      <c r="C7" s="91" t="s">
        <v>77</v>
      </c>
      <c r="D7" s="62"/>
      <c r="E7" s="63" t="s">
        <v>79</v>
      </c>
    </row>
    <row r="8" spans="1:7" ht="15" x14ac:dyDescent="0.2">
      <c r="A8" s="78"/>
      <c r="B8" s="66"/>
      <c r="C8" s="91" t="s">
        <v>78</v>
      </c>
      <c r="D8" s="64"/>
      <c r="E8" s="63"/>
    </row>
    <row r="9" spans="1:7" ht="15" x14ac:dyDescent="0.2">
      <c r="A9" s="78"/>
      <c r="B9" s="64"/>
      <c r="C9" s="64"/>
      <c r="D9" s="64"/>
      <c r="E9" s="63"/>
    </row>
    <row r="10" spans="1:7" ht="15" x14ac:dyDescent="0.2">
      <c r="A10" s="77" t="s">
        <v>36</v>
      </c>
      <c r="B10" s="79" t="str">
        <f>IF(ISERROR(B5*703/(B7*12+B8)^2),"",B5*703/(B7*12+B8)^2)</f>
        <v/>
      </c>
      <c r="C10" s="61"/>
      <c r="D10" s="79" t="str">
        <f>IF(ISERROR(D5/(D7/100)^2),"",D5/(D7/100)^2)</f>
        <v/>
      </c>
      <c r="E10" s="63"/>
    </row>
    <row r="11" spans="1:7" ht="15" x14ac:dyDescent="0.2">
      <c r="A11" s="67"/>
      <c r="B11" s="68"/>
      <c r="C11" s="68"/>
      <c r="D11" s="68"/>
      <c r="E11" s="69"/>
    </row>
    <row r="13" spans="1:7" s="71" customFormat="1" x14ac:dyDescent="0.2">
      <c r="A13" s="72" t="s">
        <v>62</v>
      </c>
      <c r="B13" s="72"/>
      <c r="C13" s="72"/>
      <c r="D13" s="72"/>
      <c r="E13" s="72"/>
      <c r="F13" s="72"/>
      <c r="G13" s="72"/>
    </row>
    <row r="14" spans="1:7" x14ac:dyDescent="0.2">
      <c r="A14" s="108" t="s">
        <v>37</v>
      </c>
      <c r="B14" s="108"/>
      <c r="C14" s="104" t="s">
        <v>48</v>
      </c>
      <c r="D14" s="104"/>
    </row>
    <row r="15" spans="1:7" x14ac:dyDescent="0.2">
      <c r="A15" s="109" t="s">
        <v>38</v>
      </c>
      <c r="B15" s="109"/>
      <c r="C15" s="111" t="s">
        <v>39</v>
      </c>
      <c r="D15" s="111"/>
    </row>
    <row r="16" spans="1:7" x14ac:dyDescent="0.2">
      <c r="A16" s="110" t="s">
        <v>40</v>
      </c>
      <c r="B16" s="110"/>
      <c r="C16" s="112" t="s">
        <v>1</v>
      </c>
      <c r="D16" s="112"/>
    </row>
    <row r="17" spans="1:4" x14ac:dyDescent="0.2">
      <c r="A17" s="110" t="s">
        <v>41</v>
      </c>
      <c r="B17" s="110"/>
      <c r="C17" s="112" t="s">
        <v>42</v>
      </c>
      <c r="D17" s="112"/>
    </row>
    <row r="18" spans="1:4" x14ac:dyDescent="0.2">
      <c r="A18" s="107" t="s">
        <v>43</v>
      </c>
      <c r="B18" s="107"/>
      <c r="C18" s="105" t="s">
        <v>44</v>
      </c>
      <c r="D18" s="105"/>
    </row>
    <row r="19" spans="1:4" x14ac:dyDescent="0.2">
      <c r="A19" s="101" t="s">
        <v>61</v>
      </c>
      <c r="B19" s="101"/>
      <c r="C19" s="101"/>
      <c r="D19" s="101"/>
    </row>
    <row r="21" spans="1:4" x14ac:dyDescent="0.2">
      <c r="A21" s="72" t="s">
        <v>45</v>
      </c>
      <c r="B21" s="72"/>
      <c r="C21" s="72"/>
      <c r="D21" s="72"/>
    </row>
    <row r="22" spans="1:4" x14ac:dyDescent="0.2">
      <c r="A22" s="73" t="s">
        <v>46</v>
      </c>
      <c r="B22" s="73" t="s">
        <v>47</v>
      </c>
      <c r="C22" s="104" t="s">
        <v>48</v>
      </c>
      <c r="D22" s="104"/>
    </row>
    <row r="23" spans="1:4" x14ac:dyDescent="0.2">
      <c r="A23" s="74" t="s">
        <v>49</v>
      </c>
      <c r="B23" s="74" t="s">
        <v>50</v>
      </c>
      <c r="C23" s="102" t="s">
        <v>39</v>
      </c>
      <c r="D23" s="102"/>
    </row>
    <row r="24" spans="1:4" x14ac:dyDescent="0.2">
      <c r="A24" s="74" t="s">
        <v>51</v>
      </c>
      <c r="B24" s="74" t="s">
        <v>52</v>
      </c>
      <c r="C24" s="103" t="s">
        <v>1</v>
      </c>
      <c r="D24" s="103"/>
    </row>
    <row r="25" spans="1:4" x14ac:dyDescent="0.2">
      <c r="A25" s="74" t="s">
        <v>53</v>
      </c>
      <c r="B25" s="74" t="s">
        <v>54</v>
      </c>
      <c r="C25" s="103" t="s">
        <v>55</v>
      </c>
      <c r="D25" s="103"/>
    </row>
    <row r="26" spans="1:4" x14ac:dyDescent="0.2">
      <c r="A26" s="74" t="s">
        <v>56</v>
      </c>
      <c r="B26" s="74" t="s">
        <v>57</v>
      </c>
      <c r="C26" s="103" t="s">
        <v>42</v>
      </c>
      <c r="D26" s="103"/>
    </row>
    <row r="27" spans="1:4" x14ac:dyDescent="0.2">
      <c r="A27" s="75" t="s">
        <v>58</v>
      </c>
      <c r="B27" s="75" t="s">
        <v>59</v>
      </c>
      <c r="C27" s="100" t="s">
        <v>44</v>
      </c>
      <c r="D27" s="100"/>
    </row>
    <row r="28" spans="1:4" x14ac:dyDescent="0.2">
      <c r="A28" s="101" t="s">
        <v>60</v>
      </c>
      <c r="B28" s="101"/>
      <c r="C28" s="101"/>
      <c r="D28" s="101"/>
    </row>
    <row r="30" spans="1:4" x14ac:dyDescent="0.2">
      <c r="A30" s="70" t="s">
        <v>16</v>
      </c>
    </row>
    <row r="31" spans="1:4" x14ac:dyDescent="0.2">
      <c r="A31" s="42" t="s">
        <v>34</v>
      </c>
    </row>
  </sheetData>
  <mergeCells count="20">
    <mergeCell ref="A1:C1"/>
    <mergeCell ref="C18:D18"/>
    <mergeCell ref="A3:C3"/>
    <mergeCell ref="A18:B18"/>
    <mergeCell ref="A14:B14"/>
    <mergeCell ref="A15:B15"/>
    <mergeCell ref="A16:B16"/>
    <mergeCell ref="A17:B17"/>
    <mergeCell ref="C15:D15"/>
    <mergeCell ref="C16:D16"/>
    <mergeCell ref="C17:D17"/>
    <mergeCell ref="C14:D14"/>
    <mergeCell ref="C27:D27"/>
    <mergeCell ref="A28:D28"/>
    <mergeCell ref="A19:D19"/>
    <mergeCell ref="C23:D23"/>
    <mergeCell ref="C24:D24"/>
    <mergeCell ref="C25:D25"/>
    <mergeCell ref="C26:D26"/>
    <mergeCell ref="C22:D22"/>
  </mergeCells>
  <phoneticPr fontId="27" type="noConversion"/>
  <hyperlinks>
    <hyperlink ref="A28" r:id="rId1" display="http://www.halls.md/body-mass-index/overweight.htm"/>
    <hyperlink ref="A19" r:id="rId2" display="Ref: US Department of Health &amp; Human Services"/>
    <hyperlink ref="A2" r:id="rId3"/>
  </hyperlinks>
  <printOptions horizontalCentered="1"/>
  <pageMargins left="0.5" right="0.5" top="1" bottom="1" header="0.5" footer="0.5"/>
  <pageSetup orientation="portrait" r:id="rId4"/>
  <headerFooter scaleWithDoc="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12"/>
  <sheetViews>
    <sheetView workbookViewId="0">
      <selection activeCell="A24" sqref="A24"/>
    </sheetView>
  </sheetViews>
  <sheetFormatPr defaultRowHeight="15" x14ac:dyDescent="0.25"/>
  <cols>
    <col min="1" max="1" width="110.28515625" style="96" customWidth="1"/>
    <col min="2" max="16384" width="9.140625" style="93"/>
  </cols>
  <sheetData>
    <row r="2" spans="1:1" x14ac:dyDescent="0.25">
      <c r="A2" s="95"/>
    </row>
    <row r="6" spans="1:1" x14ac:dyDescent="0.25">
      <c r="A6" s="95"/>
    </row>
    <row r="9" spans="1:1" x14ac:dyDescent="0.25">
      <c r="A9" s="95"/>
    </row>
    <row r="12" spans="1:1" x14ac:dyDescent="0.25">
      <c r="A12" s="95"/>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6"/>
  <sheetViews>
    <sheetView workbookViewId="0"/>
  </sheetViews>
  <sheetFormatPr defaultColWidth="11.140625" defaultRowHeight="12.75" x14ac:dyDescent="0.2"/>
  <cols>
    <col min="1" max="1" width="7.85546875" customWidth="1"/>
    <col min="2" max="2" width="6.85546875" customWidth="1"/>
    <col min="3" max="3" width="7.5703125" customWidth="1"/>
    <col min="4" max="4" width="11.5703125" customWidth="1"/>
    <col min="5" max="5" width="5.7109375" customWidth="1"/>
    <col min="6" max="12" width="10.140625" customWidth="1"/>
    <col min="13" max="15" width="9.28515625" customWidth="1"/>
    <col min="16" max="18" width="9" customWidth="1"/>
    <col min="19" max="20" width="8.140625" customWidth="1"/>
  </cols>
  <sheetData>
    <row r="1" spans="1:20" ht="23.25" x14ac:dyDescent="0.35">
      <c r="A1" s="9" t="s">
        <v>26</v>
      </c>
      <c r="B1" s="10"/>
      <c r="C1" s="10"/>
      <c r="D1" s="10"/>
      <c r="E1" s="10"/>
      <c r="F1" s="10"/>
      <c r="G1" s="11"/>
      <c r="H1" s="11"/>
      <c r="I1" s="11"/>
      <c r="J1" s="11"/>
      <c r="K1" s="11"/>
      <c r="L1" s="11"/>
      <c r="M1" s="113"/>
      <c r="N1" s="113"/>
    </row>
    <row r="2" spans="1:20" ht="15" x14ac:dyDescent="0.2">
      <c r="A2" s="12" t="s">
        <v>5</v>
      </c>
      <c r="B2" s="7"/>
      <c r="C2" s="7"/>
      <c r="D2" s="7"/>
      <c r="E2" s="7"/>
      <c r="F2" s="7"/>
      <c r="G2" s="7"/>
      <c r="H2" s="7"/>
      <c r="I2" s="7"/>
      <c r="J2" s="2"/>
      <c r="K2" s="2"/>
      <c r="L2" s="2"/>
      <c r="M2" s="4"/>
      <c r="N2" s="8" t="s">
        <v>13</v>
      </c>
    </row>
    <row r="4" spans="1:20" x14ac:dyDescent="0.2">
      <c r="A4" s="18" t="s">
        <v>17</v>
      </c>
      <c r="G4" s="1"/>
      <c r="H4" s="1"/>
      <c r="I4" s="1"/>
    </row>
    <row r="5" spans="1:20" x14ac:dyDescent="0.2">
      <c r="A5" s="17">
        <v>300</v>
      </c>
      <c r="B5" t="s">
        <v>9</v>
      </c>
      <c r="C5" s="19" t="s">
        <v>10</v>
      </c>
      <c r="D5">
        <f>0.45359237*A5</f>
        <v>136.07771099999999</v>
      </c>
      <c r="E5" t="s">
        <v>8</v>
      </c>
      <c r="G5" s="30"/>
      <c r="H5" s="30"/>
      <c r="I5" s="30"/>
    </row>
    <row r="6" spans="1:20" x14ac:dyDescent="0.2">
      <c r="A6" s="17"/>
      <c r="B6" t="s">
        <v>8</v>
      </c>
      <c r="C6" s="19" t="s">
        <v>11</v>
      </c>
      <c r="D6">
        <f>A6/0.45359237</f>
        <v>0</v>
      </c>
      <c r="E6" t="s">
        <v>9</v>
      </c>
      <c r="G6" s="30"/>
      <c r="H6" s="30"/>
      <c r="I6" s="30"/>
    </row>
    <row r="7" spans="1:20" x14ac:dyDescent="0.2">
      <c r="F7" s="1"/>
    </row>
    <row r="8" spans="1:20" x14ac:dyDescent="0.2">
      <c r="A8" s="24" t="s">
        <v>0</v>
      </c>
      <c r="B8" s="25"/>
      <c r="C8" s="25"/>
      <c r="D8" s="25"/>
      <c r="E8" s="25"/>
      <c r="F8" s="24"/>
      <c r="G8" s="26"/>
      <c r="H8" s="26"/>
      <c r="I8" s="26"/>
      <c r="J8" s="26"/>
      <c r="K8" s="26"/>
      <c r="L8" s="26"/>
      <c r="M8" s="27" t="s">
        <v>20</v>
      </c>
      <c r="N8" s="27"/>
      <c r="P8" s="27" t="s">
        <v>24</v>
      </c>
      <c r="R8" s="27" t="s">
        <v>25</v>
      </c>
    </row>
    <row r="9" spans="1:20" x14ac:dyDescent="0.2">
      <c r="A9" s="25" t="s">
        <v>2</v>
      </c>
      <c r="B9" s="25" t="s">
        <v>6</v>
      </c>
      <c r="C9" s="25" t="s">
        <v>7</v>
      </c>
      <c r="D9" s="25" t="s">
        <v>6</v>
      </c>
      <c r="E9" s="25" t="s">
        <v>8</v>
      </c>
      <c r="F9" s="31" t="s">
        <v>3</v>
      </c>
      <c r="G9" s="31" t="s">
        <v>27</v>
      </c>
      <c r="H9" s="31" t="s">
        <v>4</v>
      </c>
      <c r="I9" s="31" t="s">
        <v>28</v>
      </c>
      <c r="J9" s="31" t="s">
        <v>19</v>
      </c>
      <c r="K9" s="31" t="s">
        <v>29</v>
      </c>
      <c r="L9" s="31" t="s">
        <v>30</v>
      </c>
      <c r="M9" s="28" t="s">
        <v>1</v>
      </c>
      <c r="N9" s="28" t="s">
        <v>21</v>
      </c>
      <c r="P9" s="28" t="s">
        <v>22</v>
      </c>
      <c r="Q9" s="28" t="s">
        <v>23</v>
      </c>
      <c r="R9" s="28" t="s">
        <v>22</v>
      </c>
      <c r="S9" s="28" t="s">
        <v>23</v>
      </c>
    </row>
    <row r="10" spans="1:20" x14ac:dyDescent="0.2">
      <c r="A10" s="13">
        <v>56</v>
      </c>
      <c r="B10" s="13" t="str">
        <f>ROUNDDOWN(A10/12,0)&amp;"'"&amp;MOD(A10,12)&amp;CHAR(34)</f>
        <v>4'8"</v>
      </c>
      <c r="C10" s="15">
        <f>A10*2.54/100</f>
        <v>1.4224000000000001</v>
      </c>
      <c r="D10" s="15" t="str">
        <f>B10&amp;CHAR(10)&amp;ROUND(C10,2)*100&amp;"cm"</f>
        <v>4'8"
142cm</v>
      </c>
      <c r="E10" s="14">
        <f t="shared" ref="E10:E38" si="0">F10*0.45359237</f>
        <v>37.433307166315792</v>
      </c>
      <c r="F10" s="16">
        <f>(18.5*$A10^2)/703</f>
        <v>82.526315789473685</v>
      </c>
      <c r="G10" s="16">
        <f>(22*$A10^2)/703</f>
        <v>98.139402560455196</v>
      </c>
      <c r="H10" s="16">
        <f>(25*$A10^2)/703</f>
        <v>111.52204836415363</v>
      </c>
      <c r="I10" s="16">
        <f>(27*$A10^2)/703</f>
        <v>120.44381223328591</v>
      </c>
      <c r="J10" s="16">
        <f>(30*$A10^2)/703</f>
        <v>133.82645803698435</v>
      </c>
      <c r="K10" s="16">
        <f>(35*$A10^2)/703</f>
        <v>156.13086770981508</v>
      </c>
      <c r="L10" s="16">
        <f>(40*$A10^2)/703</f>
        <v>178.43527738264581</v>
      </c>
      <c r="M10" s="23">
        <f t="shared" ref="M10:M38" si="1">H10-F10</f>
        <v>28.995732574679948</v>
      </c>
      <c r="N10" s="23">
        <f t="shared" ref="N10:N38" si="2">J10-H10</f>
        <v>22.304409672830715</v>
      </c>
      <c r="P10" s="29"/>
      <c r="R10">
        <v>40</v>
      </c>
      <c r="T10">
        <v>1</v>
      </c>
    </row>
    <row r="11" spans="1:20" x14ac:dyDescent="0.2">
      <c r="A11" s="13">
        <v>57</v>
      </c>
      <c r="B11" s="13" t="str">
        <f>ROUNDDOWN(A11/12,0)&amp;"'"&amp;MOD(A11,12)&amp;CHAR(34)</f>
        <v>4'9"</v>
      </c>
      <c r="C11" s="15">
        <f>A11*2.54/100</f>
        <v>1.4478</v>
      </c>
      <c r="D11" s="15" t="str">
        <f t="shared" ref="D11:D37" si="3">B11&amp;CHAR(10)&amp;ROUND(C11,2)*100</f>
        <v>4'9"
145</v>
      </c>
      <c r="E11" s="14">
        <f t="shared" si="0"/>
        <v>38.782147635000001</v>
      </c>
      <c r="F11" s="16">
        <f t="shared" ref="F11:F38" si="4">(18.5*$A11^2)/703</f>
        <v>85.5</v>
      </c>
      <c r="G11" s="16">
        <f t="shared" ref="G11:G38" si="5">(22*$A11^2)/703</f>
        <v>101.67567567567568</v>
      </c>
      <c r="H11" s="16">
        <f t="shared" ref="H11:H38" si="6">(25*$A11^2)/703</f>
        <v>115.54054054054055</v>
      </c>
      <c r="I11" s="16">
        <f t="shared" ref="I11:I38" si="7">(27*$A11^2)/703</f>
        <v>124.78378378378379</v>
      </c>
      <c r="J11" s="16">
        <f t="shared" ref="J11:J38" si="8">(30*$A11^2)/703</f>
        <v>138.64864864864865</v>
      </c>
      <c r="K11" s="16">
        <f t="shared" ref="K11:K38" si="9">(35*$A11^2)/703</f>
        <v>161.75675675675674</v>
      </c>
      <c r="L11" s="16">
        <f t="shared" ref="L11:L38" si="10">(40*$A11^2)/703</f>
        <v>184.86486486486487</v>
      </c>
      <c r="M11" s="23">
        <f t="shared" si="1"/>
        <v>30.040540540540547</v>
      </c>
      <c r="N11" s="23">
        <f t="shared" si="2"/>
        <v>23.108108108108098</v>
      </c>
      <c r="P11" s="29"/>
      <c r="Q11">
        <v>40</v>
      </c>
      <c r="S11">
        <v>50</v>
      </c>
      <c r="T11">
        <v>1</v>
      </c>
    </row>
    <row r="12" spans="1:20" x14ac:dyDescent="0.2">
      <c r="A12" s="13">
        <v>58</v>
      </c>
      <c r="B12" s="13" t="str">
        <f>ROUNDDOWN(A12/12,0)&amp;"'"&amp;MOD(A12,12)&amp;CHAR(34)</f>
        <v>4'10"</v>
      </c>
      <c r="C12" s="15">
        <f>A12*2.54/100</f>
        <v>1.4731999999999998</v>
      </c>
      <c r="D12" s="15" t="str">
        <f t="shared" si="3"/>
        <v>4'10"
147</v>
      </c>
      <c r="E12" s="14">
        <f t="shared" si="0"/>
        <v>40.154861386315794</v>
      </c>
      <c r="F12" s="16">
        <f t="shared" si="4"/>
        <v>88.526315789473685</v>
      </c>
      <c r="G12" s="16">
        <f t="shared" si="5"/>
        <v>105.27453769559033</v>
      </c>
      <c r="H12" s="16">
        <f t="shared" si="6"/>
        <v>119.63015647226173</v>
      </c>
      <c r="I12" s="16">
        <f t="shared" si="7"/>
        <v>129.20056899004268</v>
      </c>
      <c r="J12" s="16">
        <f t="shared" si="8"/>
        <v>143.55618776671409</v>
      </c>
      <c r="K12" s="16">
        <f t="shared" si="9"/>
        <v>167.48221906116643</v>
      </c>
      <c r="L12" s="16">
        <f t="shared" si="10"/>
        <v>191.40825035561878</v>
      </c>
      <c r="M12" s="23">
        <f t="shared" si="1"/>
        <v>31.103840682788046</v>
      </c>
      <c r="N12" s="23">
        <f t="shared" si="2"/>
        <v>23.926031294452358</v>
      </c>
      <c r="P12" s="29">
        <v>40</v>
      </c>
      <c r="R12">
        <v>60</v>
      </c>
      <c r="T12">
        <v>1</v>
      </c>
    </row>
    <row r="13" spans="1:20" x14ac:dyDescent="0.2">
      <c r="A13" s="13">
        <v>59</v>
      </c>
      <c r="B13" s="13" t="str">
        <f>ROUNDDOWN(A13/12,0)&amp;"'"&amp;MOD(A13,12)&amp;CHAR(34)</f>
        <v>4'11"</v>
      </c>
      <c r="C13" s="15">
        <f>A13*2.54/100</f>
        <v>1.4986000000000002</v>
      </c>
      <c r="D13" s="15" t="str">
        <f t="shared" si="3"/>
        <v>4'11"
150</v>
      </c>
      <c r="E13" s="14">
        <f t="shared" si="0"/>
        <v>41.551448420263164</v>
      </c>
      <c r="F13" s="16">
        <f t="shared" si="4"/>
        <v>91.60526315789474</v>
      </c>
      <c r="G13" s="16">
        <f t="shared" si="5"/>
        <v>108.93598862019914</v>
      </c>
      <c r="H13" s="16">
        <f t="shared" si="6"/>
        <v>123.79089615931721</v>
      </c>
      <c r="I13" s="16">
        <f t="shared" si="7"/>
        <v>133.69416785206258</v>
      </c>
      <c r="J13" s="16">
        <f t="shared" si="8"/>
        <v>148.54907539118065</v>
      </c>
      <c r="K13" s="16">
        <f t="shared" si="9"/>
        <v>173.30725462304409</v>
      </c>
      <c r="L13" s="16">
        <f t="shared" si="10"/>
        <v>198.06543385490755</v>
      </c>
      <c r="M13" s="23">
        <f t="shared" si="1"/>
        <v>32.185633001422474</v>
      </c>
      <c r="N13" s="23">
        <f t="shared" si="2"/>
        <v>24.758179231863437</v>
      </c>
      <c r="P13" s="29"/>
      <c r="Q13">
        <v>40</v>
      </c>
      <c r="S13">
        <v>70</v>
      </c>
      <c r="T13">
        <v>1</v>
      </c>
    </row>
    <row r="14" spans="1:20" x14ac:dyDescent="0.2">
      <c r="A14" s="13">
        <v>60</v>
      </c>
      <c r="B14" s="13" t="str">
        <f>ROUNDDOWN(A14/12,0)&amp;"'"&amp;MOD(A14,12)&amp;CHAR(34)</f>
        <v>5'0"</v>
      </c>
      <c r="C14" s="15">
        <f>A14*2.54/100</f>
        <v>1.524</v>
      </c>
      <c r="D14" s="15" t="str">
        <f t="shared" si="3"/>
        <v>5'0"
152</v>
      </c>
      <c r="E14" s="14">
        <f t="shared" si="0"/>
        <v>42.97190873684211</v>
      </c>
      <c r="F14" s="16">
        <f t="shared" si="4"/>
        <v>94.736842105263165</v>
      </c>
      <c r="G14" s="16">
        <f t="shared" si="5"/>
        <v>112.66002844950214</v>
      </c>
      <c r="H14" s="16">
        <f t="shared" si="6"/>
        <v>128.02275960170698</v>
      </c>
      <c r="I14" s="16">
        <f t="shared" si="7"/>
        <v>138.26458036984351</v>
      </c>
      <c r="J14" s="16">
        <f t="shared" si="8"/>
        <v>153.62731152204836</v>
      </c>
      <c r="K14" s="16">
        <f t="shared" si="9"/>
        <v>179.23186344238977</v>
      </c>
      <c r="L14" s="16">
        <f t="shared" si="10"/>
        <v>204.83641536273115</v>
      </c>
      <c r="M14" s="23">
        <f t="shared" si="1"/>
        <v>33.285917496443815</v>
      </c>
      <c r="N14" s="23">
        <f t="shared" si="2"/>
        <v>25.604551920341379</v>
      </c>
      <c r="P14" s="29">
        <v>40</v>
      </c>
      <c r="R14" s="80"/>
      <c r="T14">
        <v>1</v>
      </c>
    </row>
    <row r="15" spans="1:20" x14ac:dyDescent="0.2">
      <c r="A15" s="13">
        <v>61</v>
      </c>
      <c r="B15" s="13" t="str">
        <f t="shared" ref="B15:B38" si="11">ROUNDDOWN(A15/12,0)&amp;"'"&amp;MOD(A15,12)&amp;CHAR(34)</f>
        <v>5'1"</v>
      </c>
      <c r="C15" s="15">
        <f t="shared" ref="C15:C38" si="12">A15*2.54/100</f>
        <v>1.5493999999999999</v>
      </c>
      <c r="D15" s="15" t="str">
        <f t="shared" si="3"/>
        <v>5'1"
155</v>
      </c>
      <c r="E15" s="14">
        <f t="shared" si="0"/>
        <v>44.416242336052633</v>
      </c>
      <c r="F15" s="16">
        <f t="shared" si="4"/>
        <v>97.921052631578945</v>
      </c>
      <c r="G15" s="16">
        <f t="shared" si="5"/>
        <v>116.44665718349928</v>
      </c>
      <c r="H15" s="16">
        <f t="shared" si="6"/>
        <v>132.32574679943102</v>
      </c>
      <c r="I15" s="16">
        <f t="shared" si="7"/>
        <v>142.9118065433855</v>
      </c>
      <c r="J15" s="16">
        <f t="shared" si="8"/>
        <v>158.79089615931721</v>
      </c>
      <c r="K15" s="16">
        <f t="shared" si="9"/>
        <v>185.25604551920341</v>
      </c>
      <c r="L15" s="16">
        <f t="shared" si="10"/>
        <v>211.72119487908961</v>
      </c>
      <c r="M15" s="23">
        <f t="shared" si="1"/>
        <v>34.404694167852071</v>
      </c>
      <c r="N15" s="23">
        <f t="shared" si="2"/>
        <v>26.465149359886198</v>
      </c>
      <c r="P15" s="29"/>
      <c r="Q15">
        <v>40</v>
      </c>
      <c r="S15">
        <v>90</v>
      </c>
      <c r="T15">
        <v>1</v>
      </c>
    </row>
    <row r="16" spans="1:20" x14ac:dyDescent="0.2">
      <c r="A16" s="13">
        <v>62</v>
      </c>
      <c r="B16" s="13" t="str">
        <f t="shared" si="11"/>
        <v>5'2"</v>
      </c>
      <c r="C16" s="15">
        <f t="shared" si="12"/>
        <v>1.5748</v>
      </c>
      <c r="D16" s="15" t="str">
        <f t="shared" si="3"/>
        <v>5'2"
157</v>
      </c>
      <c r="E16" s="14">
        <f t="shared" si="0"/>
        <v>45.884449217894741</v>
      </c>
      <c r="F16" s="16">
        <f t="shared" si="4"/>
        <v>101.15789473684211</v>
      </c>
      <c r="G16" s="16">
        <f t="shared" si="5"/>
        <v>120.29587482219061</v>
      </c>
      <c r="H16" s="16">
        <f t="shared" si="6"/>
        <v>136.69985775248932</v>
      </c>
      <c r="I16" s="16">
        <f t="shared" si="7"/>
        <v>147.63584637268849</v>
      </c>
      <c r="J16" s="16">
        <f t="shared" si="8"/>
        <v>164.03982930298719</v>
      </c>
      <c r="K16" s="16">
        <f t="shared" si="9"/>
        <v>191.37980085348505</v>
      </c>
      <c r="L16" s="16">
        <f t="shared" si="10"/>
        <v>218.71977240398294</v>
      </c>
      <c r="M16" s="23">
        <f t="shared" si="1"/>
        <v>35.541963015647212</v>
      </c>
      <c r="N16" s="23">
        <f t="shared" si="2"/>
        <v>27.339971550497864</v>
      </c>
      <c r="P16" s="29">
        <v>40</v>
      </c>
      <c r="R16" s="80">
        <v>100</v>
      </c>
      <c r="T16">
        <v>1</v>
      </c>
    </row>
    <row r="17" spans="1:20" x14ac:dyDescent="0.2">
      <c r="A17" s="13">
        <v>63</v>
      </c>
      <c r="B17" s="13" t="str">
        <f t="shared" si="11"/>
        <v>5'3"</v>
      </c>
      <c r="C17" s="15">
        <f t="shared" si="12"/>
        <v>1.6002000000000001</v>
      </c>
      <c r="D17" s="15" t="str">
        <f t="shared" si="3"/>
        <v>5'3"
160</v>
      </c>
      <c r="E17" s="14">
        <f t="shared" si="0"/>
        <v>47.376529382368425</v>
      </c>
      <c r="F17" s="16">
        <f t="shared" si="4"/>
        <v>104.44736842105263</v>
      </c>
      <c r="G17" s="16">
        <f t="shared" si="5"/>
        <v>124.20768136557611</v>
      </c>
      <c r="H17" s="16">
        <f t="shared" si="6"/>
        <v>141.14509246088193</v>
      </c>
      <c r="I17" s="16">
        <f t="shared" si="7"/>
        <v>152.4366998577525</v>
      </c>
      <c r="J17" s="16">
        <f t="shared" si="8"/>
        <v>169.37411095305833</v>
      </c>
      <c r="K17" s="16">
        <f t="shared" si="9"/>
        <v>197.60312944523471</v>
      </c>
      <c r="L17" s="16">
        <f t="shared" si="10"/>
        <v>225.83214793741109</v>
      </c>
      <c r="M17" s="23">
        <f t="shared" si="1"/>
        <v>36.697724039829296</v>
      </c>
      <c r="N17" s="23">
        <f t="shared" si="2"/>
        <v>28.229018492176408</v>
      </c>
      <c r="P17" s="29"/>
      <c r="Q17">
        <v>40</v>
      </c>
      <c r="S17">
        <v>110</v>
      </c>
      <c r="T17">
        <v>1</v>
      </c>
    </row>
    <row r="18" spans="1:20" x14ac:dyDescent="0.2">
      <c r="A18" s="13">
        <v>64</v>
      </c>
      <c r="B18" s="13" t="str">
        <f t="shared" si="11"/>
        <v>5'4"</v>
      </c>
      <c r="C18" s="15">
        <f t="shared" si="12"/>
        <v>1.6255999999999999</v>
      </c>
      <c r="D18" s="15" t="str">
        <f t="shared" si="3"/>
        <v>5'4"
163</v>
      </c>
      <c r="E18" s="14">
        <f t="shared" si="0"/>
        <v>48.892482829473686</v>
      </c>
      <c r="F18" s="16">
        <f t="shared" si="4"/>
        <v>107.78947368421052</v>
      </c>
      <c r="G18" s="16">
        <f t="shared" si="5"/>
        <v>128.18207681365575</v>
      </c>
      <c r="H18" s="16">
        <f t="shared" si="6"/>
        <v>145.66145092460883</v>
      </c>
      <c r="I18" s="16">
        <f t="shared" si="7"/>
        <v>157.31436699857753</v>
      </c>
      <c r="J18" s="16">
        <f t="shared" si="8"/>
        <v>174.79374110953057</v>
      </c>
      <c r="K18" s="16">
        <f t="shared" si="9"/>
        <v>203.92603129445234</v>
      </c>
      <c r="L18" s="16">
        <f t="shared" si="10"/>
        <v>233.05832147937411</v>
      </c>
      <c r="M18" s="23">
        <f t="shared" si="1"/>
        <v>37.871977240398309</v>
      </c>
      <c r="N18" s="23">
        <f t="shared" si="2"/>
        <v>29.132290184921743</v>
      </c>
      <c r="P18" s="29">
        <v>40</v>
      </c>
      <c r="R18" s="80">
        <v>120</v>
      </c>
      <c r="T18">
        <v>1</v>
      </c>
    </row>
    <row r="19" spans="1:20" x14ac:dyDescent="0.2">
      <c r="A19" s="13">
        <v>65</v>
      </c>
      <c r="B19" s="13" t="str">
        <f t="shared" si="11"/>
        <v>5'5"</v>
      </c>
      <c r="C19" s="15">
        <f t="shared" si="12"/>
        <v>1.651</v>
      </c>
      <c r="D19" s="15" t="str">
        <f t="shared" si="3"/>
        <v>5'5"
165</v>
      </c>
      <c r="E19" s="14">
        <f t="shared" si="0"/>
        <v>50.43230955921053</v>
      </c>
      <c r="F19" s="16">
        <f t="shared" si="4"/>
        <v>111.18421052631579</v>
      </c>
      <c r="G19" s="16">
        <f t="shared" si="5"/>
        <v>132.21906116642958</v>
      </c>
      <c r="H19" s="16">
        <f t="shared" si="6"/>
        <v>150.24893314366997</v>
      </c>
      <c r="I19" s="16">
        <f t="shared" si="7"/>
        <v>162.26884779516359</v>
      </c>
      <c r="J19" s="16">
        <f t="shared" si="8"/>
        <v>180.29871977240398</v>
      </c>
      <c r="K19" s="16">
        <f t="shared" si="9"/>
        <v>210.34850640113797</v>
      </c>
      <c r="L19" s="16">
        <f t="shared" si="10"/>
        <v>240.39829302987198</v>
      </c>
      <c r="M19" s="23">
        <f t="shared" si="1"/>
        <v>39.064722617354178</v>
      </c>
      <c r="N19" s="23">
        <f t="shared" si="2"/>
        <v>30.049786628734012</v>
      </c>
      <c r="P19" s="29"/>
      <c r="Q19">
        <v>40</v>
      </c>
      <c r="S19">
        <v>130</v>
      </c>
      <c r="T19">
        <v>1</v>
      </c>
    </row>
    <row r="20" spans="1:20" x14ac:dyDescent="0.2">
      <c r="A20" s="13">
        <v>66</v>
      </c>
      <c r="B20" s="13" t="str">
        <f t="shared" si="11"/>
        <v>5'6"</v>
      </c>
      <c r="C20" s="15">
        <f t="shared" si="12"/>
        <v>1.6764000000000001</v>
      </c>
      <c r="D20" s="15" t="str">
        <f t="shared" si="3"/>
        <v>5'6"
168</v>
      </c>
      <c r="E20" s="14">
        <f t="shared" si="0"/>
        <v>51.996009571578952</v>
      </c>
      <c r="F20" s="16">
        <f t="shared" si="4"/>
        <v>114.63157894736842</v>
      </c>
      <c r="G20" s="16">
        <f t="shared" si="5"/>
        <v>136.31863442389758</v>
      </c>
      <c r="H20" s="16">
        <f t="shared" si="6"/>
        <v>154.90753911806544</v>
      </c>
      <c r="I20" s="16">
        <f t="shared" si="7"/>
        <v>167.30014224751068</v>
      </c>
      <c r="J20" s="16">
        <f t="shared" si="8"/>
        <v>185.88904694167852</v>
      </c>
      <c r="K20" s="16">
        <f t="shared" si="9"/>
        <v>216.87055476529162</v>
      </c>
      <c r="L20" s="16">
        <f t="shared" si="10"/>
        <v>247.85206258890469</v>
      </c>
      <c r="M20" s="23">
        <f t="shared" si="1"/>
        <v>40.275960170697019</v>
      </c>
      <c r="N20" s="23">
        <f t="shared" si="2"/>
        <v>30.981507823613072</v>
      </c>
      <c r="P20" s="29">
        <v>40</v>
      </c>
      <c r="R20" s="80">
        <v>140</v>
      </c>
      <c r="T20">
        <v>1</v>
      </c>
    </row>
    <row r="21" spans="1:20" x14ac:dyDescent="0.2">
      <c r="A21" s="13">
        <v>67</v>
      </c>
      <c r="B21" s="13" t="str">
        <f t="shared" si="11"/>
        <v>5'7"</v>
      </c>
      <c r="C21" s="15">
        <f t="shared" si="12"/>
        <v>1.7018</v>
      </c>
      <c r="D21" s="15" t="str">
        <f t="shared" si="3"/>
        <v>5'7"
170</v>
      </c>
      <c r="E21" s="14">
        <f t="shared" si="0"/>
        <v>53.583582866578951</v>
      </c>
      <c r="F21" s="16">
        <f t="shared" si="4"/>
        <v>118.13157894736842</v>
      </c>
      <c r="G21" s="16">
        <f t="shared" si="5"/>
        <v>140.48079658605974</v>
      </c>
      <c r="H21" s="16">
        <f t="shared" si="6"/>
        <v>159.63726884779516</v>
      </c>
      <c r="I21" s="16">
        <f t="shared" si="7"/>
        <v>172.40825035561878</v>
      </c>
      <c r="J21" s="16">
        <f t="shared" si="8"/>
        <v>191.56472261735419</v>
      </c>
      <c r="K21" s="16">
        <f t="shared" si="9"/>
        <v>223.49217638691323</v>
      </c>
      <c r="L21" s="16">
        <f t="shared" si="10"/>
        <v>255.41963015647227</v>
      </c>
      <c r="M21" s="23">
        <f t="shared" si="1"/>
        <v>41.505689900426731</v>
      </c>
      <c r="N21" s="23">
        <f t="shared" si="2"/>
        <v>31.927453769559037</v>
      </c>
      <c r="P21" s="29"/>
      <c r="Q21">
        <v>40</v>
      </c>
      <c r="S21">
        <v>150</v>
      </c>
      <c r="T21">
        <v>1</v>
      </c>
    </row>
    <row r="22" spans="1:20" x14ac:dyDescent="0.2">
      <c r="A22" s="13">
        <v>68</v>
      </c>
      <c r="B22" s="13" t="str">
        <f t="shared" si="11"/>
        <v>5'8"</v>
      </c>
      <c r="C22" s="15">
        <f t="shared" si="12"/>
        <v>1.7272000000000001</v>
      </c>
      <c r="D22" s="15" t="str">
        <f t="shared" si="3"/>
        <v>5'8"
173</v>
      </c>
      <c r="E22" s="14">
        <f t="shared" si="0"/>
        <v>55.195029444210533</v>
      </c>
      <c r="F22" s="16">
        <f t="shared" si="4"/>
        <v>121.68421052631579</v>
      </c>
      <c r="G22" s="16">
        <f t="shared" si="5"/>
        <v>144.70554765291607</v>
      </c>
      <c r="H22" s="16">
        <f t="shared" si="6"/>
        <v>164.43812233285917</v>
      </c>
      <c r="I22" s="16">
        <f t="shared" si="7"/>
        <v>177.59317211948792</v>
      </c>
      <c r="J22" s="16">
        <f t="shared" si="8"/>
        <v>197.32574679943102</v>
      </c>
      <c r="K22" s="16">
        <f t="shared" si="9"/>
        <v>230.21337126600284</v>
      </c>
      <c r="L22" s="16">
        <f t="shared" si="10"/>
        <v>263.10099573257469</v>
      </c>
      <c r="M22" s="23">
        <f t="shared" si="1"/>
        <v>42.753911806543371</v>
      </c>
      <c r="N22" s="23">
        <f t="shared" si="2"/>
        <v>32.88762446657185</v>
      </c>
      <c r="P22" s="29">
        <v>40</v>
      </c>
      <c r="R22" s="80">
        <v>160</v>
      </c>
      <c r="T22">
        <v>1</v>
      </c>
    </row>
    <row r="23" spans="1:20" x14ac:dyDescent="0.2">
      <c r="A23" s="13">
        <v>69</v>
      </c>
      <c r="B23" s="13" t="str">
        <f t="shared" si="11"/>
        <v>5'9"</v>
      </c>
      <c r="C23" s="15">
        <f t="shared" si="12"/>
        <v>1.7525999999999999</v>
      </c>
      <c r="D23" s="15" t="str">
        <f t="shared" si="3"/>
        <v>5'9"
175</v>
      </c>
      <c r="E23" s="14">
        <f t="shared" si="0"/>
        <v>56.830349304473685</v>
      </c>
      <c r="F23" s="16">
        <f t="shared" si="4"/>
        <v>125.28947368421052</v>
      </c>
      <c r="G23" s="16">
        <f t="shared" si="5"/>
        <v>148.99288762446656</v>
      </c>
      <c r="H23" s="16">
        <f t="shared" si="6"/>
        <v>169.31009957325747</v>
      </c>
      <c r="I23" s="16">
        <f t="shared" si="7"/>
        <v>182.85490753911807</v>
      </c>
      <c r="J23" s="16">
        <f t="shared" si="8"/>
        <v>203.17211948790896</v>
      </c>
      <c r="K23" s="16">
        <f t="shared" si="9"/>
        <v>237.03413940256044</v>
      </c>
      <c r="L23" s="16">
        <f t="shared" si="10"/>
        <v>270.89615931721193</v>
      </c>
      <c r="M23" s="23">
        <f t="shared" si="1"/>
        <v>44.020625889046954</v>
      </c>
      <c r="N23" s="23">
        <f t="shared" si="2"/>
        <v>33.862019914651484</v>
      </c>
      <c r="P23" s="29"/>
      <c r="Q23">
        <v>40</v>
      </c>
      <c r="S23">
        <v>170</v>
      </c>
      <c r="T23">
        <v>1</v>
      </c>
    </row>
    <row r="24" spans="1:20" x14ac:dyDescent="0.2">
      <c r="A24" s="13">
        <v>70</v>
      </c>
      <c r="B24" s="13" t="str">
        <f t="shared" si="11"/>
        <v>5'10"</v>
      </c>
      <c r="C24" s="15">
        <f t="shared" si="12"/>
        <v>1.778</v>
      </c>
      <c r="D24" s="15" t="str">
        <f t="shared" si="3"/>
        <v>5'10"
178</v>
      </c>
      <c r="E24" s="14">
        <f t="shared" si="0"/>
        <v>58.489542447368422</v>
      </c>
      <c r="F24" s="16">
        <f t="shared" si="4"/>
        <v>128.94736842105263</v>
      </c>
      <c r="G24" s="16">
        <f t="shared" si="5"/>
        <v>153.34281650071125</v>
      </c>
      <c r="H24" s="16">
        <f t="shared" si="6"/>
        <v>174.25320056899005</v>
      </c>
      <c r="I24" s="16">
        <f t="shared" si="7"/>
        <v>188.19345661450924</v>
      </c>
      <c r="J24" s="16">
        <f t="shared" si="8"/>
        <v>209.10384068278805</v>
      </c>
      <c r="K24" s="16">
        <f t="shared" si="9"/>
        <v>243.95448079658607</v>
      </c>
      <c r="L24" s="16">
        <f t="shared" si="10"/>
        <v>278.80512091038406</v>
      </c>
      <c r="M24" s="23">
        <f t="shared" si="1"/>
        <v>45.305832147937423</v>
      </c>
      <c r="N24" s="23">
        <f t="shared" si="2"/>
        <v>34.850640113797994</v>
      </c>
      <c r="P24" s="29">
        <v>40</v>
      </c>
      <c r="R24" s="80">
        <v>180</v>
      </c>
      <c r="T24">
        <v>1</v>
      </c>
    </row>
    <row r="25" spans="1:20" x14ac:dyDescent="0.2">
      <c r="A25" s="13">
        <v>71</v>
      </c>
      <c r="B25" s="13" t="str">
        <f t="shared" si="11"/>
        <v>5'11"</v>
      </c>
      <c r="C25" s="15">
        <f t="shared" si="12"/>
        <v>1.8034000000000001</v>
      </c>
      <c r="D25" s="15" t="str">
        <f t="shared" si="3"/>
        <v>5'11"
180</v>
      </c>
      <c r="E25" s="14">
        <f t="shared" si="0"/>
        <v>60.172608872894742</v>
      </c>
      <c r="F25" s="16">
        <f t="shared" si="4"/>
        <v>132.65789473684211</v>
      </c>
      <c r="G25" s="16">
        <f t="shared" si="5"/>
        <v>157.75533428165008</v>
      </c>
      <c r="H25" s="16">
        <f t="shared" si="6"/>
        <v>179.2674253200569</v>
      </c>
      <c r="I25" s="16">
        <f t="shared" si="7"/>
        <v>193.60881934566146</v>
      </c>
      <c r="J25" s="16">
        <f t="shared" si="8"/>
        <v>215.12091038406828</v>
      </c>
      <c r="K25" s="16">
        <f t="shared" si="9"/>
        <v>250.97439544807966</v>
      </c>
      <c r="L25" s="16">
        <f t="shared" si="10"/>
        <v>286.82788051209104</v>
      </c>
      <c r="M25" s="23">
        <f t="shared" si="1"/>
        <v>46.609530583214791</v>
      </c>
      <c r="N25" s="23">
        <f t="shared" si="2"/>
        <v>35.85348506401138</v>
      </c>
      <c r="P25" s="29"/>
      <c r="Q25">
        <v>40</v>
      </c>
      <c r="S25">
        <v>190</v>
      </c>
      <c r="T25">
        <v>1</v>
      </c>
    </row>
    <row r="26" spans="1:20" x14ac:dyDescent="0.2">
      <c r="A26" s="13">
        <v>72</v>
      </c>
      <c r="B26" s="13" t="str">
        <f t="shared" si="11"/>
        <v>6'0"</v>
      </c>
      <c r="C26" s="15">
        <f t="shared" si="12"/>
        <v>1.8288</v>
      </c>
      <c r="D26" s="15" t="str">
        <f t="shared" si="3"/>
        <v>6'0"
183</v>
      </c>
      <c r="E26" s="14">
        <f t="shared" si="0"/>
        <v>61.879548581052639</v>
      </c>
      <c r="F26" s="16">
        <f t="shared" si="4"/>
        <v>136.42105263157896</v>
      </c>
      <c r="G26" s="16">
        <f t="shared" si="5"/>
        <v>162.23044096728307</v>
      </c>
      <c r="H26" s="16">
        <f t="shared" si="6"/>
        <v>184.35277382645805</v>
      </c>
      <c r="I26" s="16">
        <f t="shared" si="7"/>
        <v>199.10099573257469</v>
      </c>
      <c r="J26" s="16">
        <f t="shared" si="8"/>
        <v>221.22332859174963</v>
      </c>
      <c r="K26" s="16">
        <f t="shared" si="9"/>
        <v>258.09388335704125</v>
      </c>
      <c r="L26" s="16">
        <f t="shared" si="10"/>
        <v>294.96443812233287</v>
      </c>
      <c r="M26" s="23">
        <f t="shared" si="1"/>
        <v>47.931721194879088</v>
      </c>
      <c r="N26" s="23">
        <f t="shared" si="2"/>
        <v>36.870554765291587</v>
      </c>
      <c r="P26" s="29">
        <v>40</v>
      </c>
      <c r="R26" s="80">
        <v>200</v>
      </c>
      <c r="T26">
        <v>1</v>
      </c>
    </row>
    <row r="27" spans="1:20" x14ac:dyDescent="0.2">
      <c r="A27" s="13">
        <v>73</v>
      </c>
      <c r="B27" s="13" t="str">
        <f t="shared" si="11"/>
        <v>6'1"</v>
      </c>
      <c r="C27" s="15">
        <f t="shared" si="12"/>
        <v>1.8542000000000001</v>
      </c>
      <c r="D27" s="15" t="str">
        <f t="shared" si="3"/>
        <v>6'1"
185</v>
      </c>
      <c r="E27" s="14">
        <f t="shared" si="0"/>
        <v>63.610361571842105</v>
      </c>
      <c r="F27" s="16">
        <f t="shared" si="4"/>
        <v>140.23684210526315</v>
      </c>
      <c r="G27" s="16">
        <f t="shared" si="5"/>
        <v>166.76813655761023</v>
      </c>
      <c r="H27" s="16">
        <f t="shared" si="6"/>
        <v>189.50924608819346</v>
      </c>
      <c r="I27" s="16">
        <f t="shared" si="7"/>
        <v>204.66998577524893</v>
      </c>
      <c r="J27" s="16">
        <f t="shared" si="8"/>
        <v>227.41109530583213</v>
      </c>
      <c r="K27" s="16">
        <f t="shared" si="9"/>
        <v>265.31294452347083</v>
      </c>
      <c r="L27" s="16">
        <f t="shared" si="10"/>
        <v>303.21479374110953</v>
      </c>
      <c r="M27" s="23">
        <f t="shared" si="1"/>
        <v>49.272403982930314</v>
      </c>
      <c r="N27" s="23">
        <f t="shared" si="2"/>
        <v>37.90184921763867</v>
      </c>
      <c r="P27" s="29"/>
      <c r="Q27">
        <v>40</v>
      </c>
      <c r="S27">
        <v>210</v>
      </c>
      <c r="T27">
        <v>1</v>
      </c>
    </row>
    <row r="28" spans="1:20" x14ac:dyDescent="0.2">
      <c r="A28" s="13">
        <v>74</v>
      </c>
      <c r="B28" s="13" t="str">
        <f t="shared" si="11"/>
        <v>6'2"</v>
      </c>
      <c r="C28" s="15">
        <f t="shared" si="12"/>
        <v>1.8796000000000002</v>
      </c>
      <c r="D28" s="15" t="str">
        <f t="shared" si="3"/>
        <v>6'2"
188</v>
      </c>
      <c r="E28" s="14">
        <f t="shared" si="0"/>
        <v>65.365047845263163</v>
      </c>
      <c r="F28" s="16">
        <f t="shared" si="4"/>
        <v>144.10526315789474</v>
      </c>
      <c r="G28" s="16">
        <f t="shared" si="5"/>
        <v>171.36842105263159</v>
      </c>
      <c r="H28" s="16">
        <f t="shared" si="6"/>
        <v>194.73684210526315</v>
      </c>
      <c r="I28" s="16">
        <f t="shared" si="7"/>
        <v>210.31578947368422</v>
      </c>
      <c r="J28" s="16">
        <f t="shared" si="8"/>
        <v>233.68421052631578</v>
      </c>
      <c r="K28" s="16">
        <f t="shared" si="9"/>
        <v>272.63157894736844</v>
      </c>
      <c r="L28" s="16">
        <f t="shared" si="10"/>
        <v>311.57894736842104</v>
      </c>
      <c r="M28" s="23">
        <f t="shared" si="1"/>
        <v>50.631578947368411</v>
      </c>
      <c r="N28" s="23">
        <f t="shared" si="2"/>
        <v>38.94736842105263</v>
      </c>
      <c r="P28" s="29">
        <v>40</v>
      </c>
      <c r="R28" s="80">
        <v>220</v>
      </c>
      <c r="T28">
        <v>1</v>
      </c>
    </row>
    <row r="29" spans="1:20" x14ac:dyDescent="0.2">
      <c r="A29" s="13">
        <v>75</v>
      </c>
      <c r="B29" s="13" t="str">
        <f t="shared" si="11"/>
        <v>6'3"</v>
      </c>
      <c r="C29" s="15">
        <f t="shared" si="12"/>
        <v>1.905</v>
      </c>
      <c r="D29" s="15" t="str">
        <f t="shared" si="3"/>
        <v>6'3"
191</v>
      </c>
      <c r="E29" s="14">
        <f t="shared" si="0"/>
        <v>67.143607401315791</v>
      </c>
      <c r="F29" s="16">
        <f t="shared" si="4"/>
        <v>148.02631578947367</v>
      </c>
      <c r="G29" s="16">
        <f t="shared" si="5"/>
        <v>176.03129445234708</v>
      </c>
      <c r="H29" s="16">
        <f t="shared" si="6"/>
        <v>200.03556187766713</v>
      </c>
      <c r="I29" s="16">
        <f t="shared" si="7"/>
        <v>216.03840682788052</v>
      </c>
      <c r="J29" s="16">
        <f t="shared" si="8"/>
        <v>240.04267425320057</v>
      </c>
      <c r="K29" s="16">
        <f t="shared" si="9"/>
        <v>280.04978662873401</v>
      </c>
      <c r="L29" s="16">
        <f t="shared" si="10"/>
        <v>320.05689900426745</v>
      </c>
      <c r="M29" s="23">
        <f t="shared" si="1"/>
        <v>52.009246088193464</v>
      </c>
      <c r="N29" s="23">
        <f t="shared" si="2"/>
        <v>40.007112375533438</v>
      </c>
      <c r="P29" s="29"/>
      <c r="Q29">
        <v>40</v>
      </c>
      <c r="S29">
        <v>230</v>
      </c>
      <c r="T29">
        <v>1</v>
      </c>
    </row>
    <row r="30" spans="1:20" x14ac:dyDescent="0.2">
      <c r="A30" s="13">
        <v>76</v>
      </c>
      <c r="B30" s="13" t="str">
        <f t="shared" si="11"/>
        <v>6'4"</v>
      </c>
      <c r="C30" s="15">
        <f t="shared" si="12"/>
        <v>1.9303999999999999</v>
      </c>
      <c r="D30" s="15" t="str">
        <f t="shared" si="3"/>
        <v>6'4"
193</v>
      </c>
      <c r="E30" s="14">
        <f t="shared" si="0"/>
        <v>68.946040240000002</v>
      </c>
      <c r="F30" s="16">
        <f t="shared" si="4"/>
        <v>152</v>
      </c>
      <c r="G30" s="16">
        <f t="shared" si="5"/>
        <v>180.75675675675674</v>
      </c>
      <c r="H30" s="16">
        <f t="shared" si="6"/>
        <v>205.40540540540542</v>
      </c>
      <c r="I30" s="16">
        <f t="shared" si="7"/>
        <v>221.83783783783784</v>
      </c>
      <c r="J30" s="16">
        <f t="shared" si="8"/>
        <v>246.48648648648648</v>
      </c>
      <c r="K30" s="16">
        <f t="shared" si="9"/>
        <v>287.56756756756755</v>
      </c>
      <c r="L30" s="16">
        <f t="shared" si="10"/>
        <v>328.64864864864865</v>
      </c>
      <c r="M30" s="23">
        <f t="shared" si="1"/>
        <v>53.405405405405418</v>
      </c>
      <c r="N30" s="23">
        <f t="shared" si="2"/>
        <v>41.081081081081066</v>
      </c>
      <c r="P30" s="29">
        <v>40</v>
      </c>
      <c r="R30" s="80">
        <v>240</v>
      </c>
      <c r="T30">
        <v>1</v>
      </c>
    </row>
    <row r="31" spans="1:20" x14ac:dyDescent="0.2">
      <c r="A31" s="13">
        <v>77</v>
      </c>
      <c r="B31" s="13" t="str">
        <f t="shared" si="11"/>
        <v>6'5"</v>
      </c>
      <c r="C31" s="15">
        <f t="shared" si="12"/>
        <v>1.9558000000000002</v>
      </c>
      <c r="D31" s="15" t="str">
        <f t="shared" si="3"/>
        <v>6'5"
196</v>
      </c>
      <c r="E31" s="14">
        <f t="shared" si="0"/>
        <v>70.772346361315783</v>
      </c>
      <c r="F31" s="16">
        <f t="shared" si="4"/>
        <v>156.02631578947367</v>
      </c>
      <c r="G31" s="16">
        <f t="shared" si="5"/>
        <v>185.5448079658606</v>
      </c>
      <c r="H31" s="16">
        <f t="shared" si="6"/>
        <v>210.84637268847794</v>
      </c>
      <c r="I31" s="16">
        <f t="shared" si="7"/>
        <v>227.7140825035562</v>
      </c>
      <c r="J31" s="16">
        <f t="shared" si="8"/>
        <v>253.01564722617354</v>
      </c>
      <c r="K31" s="16">
        <f t="shared" si="9"/>
        <v>295.18492176386911</v>
      </c>
      <c r="L31" s="16">
        <f t="shared" si="10"/>
        <v>337.35419630156474</v>
      </c>
      <c r="M31" s="23">
        <f t="shared" si="1"/>
        <v>54.820056899004271</v>
      </c>
      <c r="N31" s="23">
        <f t="shared" si="2"/>
        <v>42.1692745376956</v>
      </c>
      <c r="P31" s="29"/>
      <c r="Q31">
        <v>40</v>
      </c>
      <c r="S31">
        <v>250</v>
      </c>
      <c r="T31">
        <v>1</v>
      </c>
    </row>
    <row r="32" spans="1:20" x14ac:dyDescent="0.2">
      <c r="A32" s="13">
        <v>78</v>
      </c>
      <c r="B32" s="13" t="str">
        <f t="shared" si="11"/>
        <v>6'6"</v>
      </c>
      <c r="C32" s="15">
        <f t="shared" si="12"/>
        <v>1.9812000000000001</v>
      </c>
      <c r="D32" s="15" t="str">
        <f t="shared" si="3"/>
        <v>6'6"
198</v>
      </c>
      <c r="E32" s="14">
        <f t="shared" si="0"/>
        <v>72.622525765263163</v>
      </c>
      <c r="F32" s="16">
        <f t="shared" si="4"/>
        <v>160.10526315789474</v>
      </c>
      <c r="G32" s="16">
        <f t="shared" si="5"/>
        <v>190.39544807965859</v>
      </c>
      <c r="H32" s="16">
        <f t="shared" si="6"/>
        <v>216.35846372688479</v>
      </c>
      <c r="I32" s="16">
        <f t="shared" si="7"/>
        <v>233.66714082503557</v>
      </c>
      <c r="J32" s="16">
        <f t="shared" si="8"/>
        <v>259.63015647226172</v>
      </c>
      <c r="K32" s="16">
        <f t="shared" si="9"/>
        <v>302.9018492176387</v>
      </c>
      <c r="L32" s="16">
        <f t="shared" si="10"/>
        <v>346.17354196301562</v>
      </c>
      <c r="M32" s="23">
        <f t="shared" si="1"/>
        <v>56.253200568990053</v>
      </c>
      <c r="N32" s="23">
        <f t="shared" si="2"/>
        <v>43.271692745376924</v>
      </c>
      <c r="P32" s="29">
        <v>40</v>
      </c>
      <c r="R32" s="80">
        <v>260</v>
      </c>
      <c r="T32">
        <v>1</v>
      </c>
    </row>
    <row r="33" spans="1:20" x14ac:dyDescent="0.2">
      <c r="A33" s="13">
        <v>79</v>
      </c>
      <c r="B33" s="13" t="str">
        <f t="shared" si="11"/>
        <v>6'7"</v>
      </c>
      <c r="C33" s="15">
        <f t="shared" si="12"/>
        <v>2.0066000000000002</v>
      </c>
      <c r="D33" s="15" t="str">
        <f t="shared" si="3"/>
        <v>6'7"
201</v>
      </c>
      <c r="E33" s="14">
        <f t="shared" si="0"/>
        <v>74.496578451842112</v>
      </c>
      <c r="F33" s="16">
        <f t="shared" si="4"/>
        <v>164.23684210526315</v>
      </c>
      <c r="G33" s="16">
        <f t="shared" si="5"/>
        <v>195.30867709815078</v>
      </c>
      <c r="H33" s="16">
        <f t="shared" si="6"/>
        <v>221.94167852062589</v>
      </c>
      <c r="I33" s="16">
        <f t="shared" si="7"/>
        <v>239.69701280227596</v>
      </c>
      <c r="J33" s="16">
        <f t="shared" si="8"/>
        <v>266.33001422475104</v>
      </c>
      <c r="K33" s="16">
        <f t="shared" si="9"/>
        <v>310.71834992887625</v>
      </c>
      <c r="L33" s="16">
        <f t="shared" si="10"/>
        <v>355.1066856330014</v>
      </c>
      <c r="M33" s="23">
        <f t="shared" si="1"/>
        <v>57.704836415362735</v>
      </c>
      <c r="N33" s="23">
        <f t="shared" si="2"/>
        <v>44.388335704125154</v>
      </c>
      <c r="P33" s="29"/>
      <c r="Q33">
        <v>40</v>
      </c>
      <c r="S33">
        <v>270</v>
      </c>
      <c r="T33">
        <v>1</v>
      </c>
    </row>
    <row r="34" spans="1:20" x14ac:dyDescent="0.2">
      <c r="A34" s="13">
        <v>80</v>
      </c>
      <c r="B34" s="13" t="str">
        <f t="shared" si="11"/>
        <v>6'8"</v>
      </c>
      <c r="C34" s="15">
        <f t="shared" si="12"/>
        <v>2.032</v>
      </c>
      <c r="D34" s="15" t="str">
        <f t="shared" si="3"/>
        <v>6'8"
203</v>
      </c>
      <c r="E34" s="14">
        <f t="shared" si="0"/>
        <v>76.394504421052645</v>
      </c>
      <c r="F34" s="16">
        <f t="shared" si="4"/>
        <v>168.42105263157896</v>
      </c>
      <c r="G34" s="16">
        <f t="shared" si="5"/>
        <v>200.28449502133714</v>
      </c>
      <c r="H34" s="16">
        <f t="shared" si="6"/>
        <v>227.59601706970128</v>
      </c>
      <c r="I34" s="16">
        <f t="shared" si="7"/>
        <v>245.80369843527737</v>
      </c>
      <c r="J34" s="16">
        <f t="shared" si="8"/>
        <v>273.11522048364151</v>
      </c>
      <c r="K34" s="16">
        <f t="shared" si="9"/>
        <v>318.63442389758177</v>
      </c>
      <c r="L34" s="16">
        <f t="shared" si="10"/>
        <v>364.15362731152203</v>
      </c>
      <c r="M34" s="23">
        <f t="shared" si="1"/>
        <v>59.174964438122316</v>
      </c>
      <c r="N34" s="23">
        <f t="shared" si="2"/>
        <v>45.519203413940232</v>
      </c>
      <c r="P34" s="29">
        <v>40</v>
      </c>
      <c r="R34" s="80">
        <v>280</v>
      </c>
      <c r="T34">
        <v>1</v>
      </c>
    </row>
    <row r="35" spans="1:20" x14ac:dyDescent="0.2">
      <c r="A35" s="13">
        <v>81</v>
      </c>
      <c r="B35" s="13" t="str">
        <f t="shared" si="11"/>
        <v>6'9"</v>
      </c>
      <c r="C35" s="15">
        <f t="shared" si="12"/>
        <v>2.0573999999999999</v>
      </c>
      <c r="D35" s="15" t="str">
        <f t="shared" si="3"/>
        <v>6'9"
206</v>
      </c>
      <c r="E35" s="14">
        <f t="shared" si="0"/>
        <v>78.316303672894747</v>
      </c>
      <c r="F35" s="16">
        <f t="shared" si="4"/>
        <v>172.65789473684211</v>
      </c>
      <c r="G35" s="16">
        <f t="shared" si="5"/>
        <v>205.32290184921763</v>
      </c>
      <c r="H35" s="16">
        <f t="shared" si="6"/>
        <v>233.32147937411096</v>
      </c>
      <c r="I35" s="16">
        <f t="shared" si="7"/>
        <v>251.98719772403982</v>
      </c>
      <c r="J35" s="16">
        <f t="shared" si="8"/>
        <v>279.98577524893312</v>
      </c>
      <c r="K35" s="16">
        <f t="shared" si="9"/>
        <v>326.65007112375531</v>
      </c>
      <c r="L35" s="16">
        <f t="shared" si="10"/>
        <v>373.3143669985775</v>
      </c>
      <c r="M35" s="23">
        <f t="shared" si="1"/>
        <v>60.663584637268855</v>
      </c>
      <c r="N35" s="23">
        <f t="shared" si="2"/>
        <v>46.664295874822159</v>
      </c>
      <c r="P35" s="29"/>
      <c r="Q35">
        <v>40</v>
      </c>
      <c r="S35">
        <v>290</v>
      </c>
      <c r="T35">
        <v>1</v>
      </c>
    </row>
    <row r="36" spans="1:20" x14ac:dyDescent="0.2">
      <c r="A36" s="13">
        <v>82</v>
      </c>
      <c r="B36" s="13" t="str">
        <f t="shared" si="11"/>
        <v>6'10"</v>
      </c>
      <c r="C36" s="15">
        <f t="shared" si="12"/>
        <v>2.0828000000000002</v>
      </c>
      <c r="D36" s="15" t="str">
        <f t="shared" si="3"/>
        <v>6'10"
208</v>
      </c>
      <c r="E36" s="14">
        <f t="shared" si="0"/>
        <v>80.26197620736842</v>
      </c>
      <c r="F36" s="16">
        <f t="shared" si="4"/>
        <v>176.94736842105263</v>
      </c>
      <c r="G36" s="16">
        <f t="shared" si="5"/>
        <v>210.42389758179232</v>
      </c>
      <c r="H36" s="16">
        <f t="shared" si="6"/>
        <v>239.11806543385489</v>
      </c>
      <c r="I36" s="16">
        <f t="shared" si="7"/>
        <v>258.24751066856328</v>
      </c>
      <c r="J36" s="16">
        <f t="shared" si="8"/>
        <v>286.94167852062589</v>
      </c>
      <c r="K36" s="16">
        <f t="shared" si="9"/>
        <v>334.76529160739688</v>
      </c>
      <c r="L36" s="16">
        <f t="shared" si="10"/>
        <v>382.58890469416787</v>
      </c>
      <c r="M36" s="23">
        <f t="shared" si="1"/>
        <v>62.170697012802265</v>
      </c>
      <c r="N36" s="23">
        <f t="shared" si="2"/>
        <v>47.82361308677099</v>
      </c>
      <c r="P36" s="29">
        <v>40</v>
      </c>
      <c r="R36" s="80">
        <v>300</v>
      </c>
      <c r="T36">
        <v>1</v>
      </c>
    </row>
    <row r="37" spans="1:20" x14ac:dyDescent="0.2">
      <c r="A37" s="13">
        <v>83</v>
      </c>
      <c r="B37" s="13" t="str">
        <f t="shared" si="11"/>
        <v>6'11"</v>
      </c>
      <c r="C37" s="15">
        <f t="shared" si="12"/>
        <v>2.1082000000000001</v>
      </c>
      <c r="D37" s="15" t="str">
        <f t="shared" si="3"/>
        <v>6'11"
211</v>
      </c>
      <c r="E37" s="14">
        <f t="shared" si="0"/>
        <v>82.231522024473691</v>
      </c>
      <c r="F37" s="16">
        <f t="shared" si="4"/>
        <v>181.28947368421052</v>
      </c>
      <c r="G37" s="16">
        <f t="shared" si="5"/>
        <v>215.58748221906117</v>
      </c>
      <c r="H37" s="16">
        <f t="shared" si="6"/>
        <v>244.98577524893315</v>
      </c>
      <c r="I37" s="16">
        <f t="shared" si="7"/>
        <v>264.58463726884781</v>
      </c>
      <c r="J37" s="16">
        <f t="shared" si="8"/>
        <v>293.98293029871979</v>
      </c>
      <c r="K37" s="16">
        <f t="shared" si="9"/>
        <v>342.98008534850641</v>
      </c>
      <c r="L37" s="16">
        <f t="shared" si="10"/>
        <v>391.97724039829302</v>
      </c>
      <c r="M37" s="23">
        <f t="shared" si="1"/>
        <v>63.696301564722631</v>
      </c>
      <c r="N37" s="23">
        <f t="shared" si="2"/>
        <v>48.997155049786642</v>
      </c>
      <c r="P37" s="29"/>
      <c r="Q37">
        <v>40</v>
      </c>
      <c r="S37">
        <v>310</v>
      </c>
      <c r="T37">
        <v>1</v>
      </c>
    </row>
    <row r="38" spans="1:20" x14ac:dyDescent="0.2">
      <c r="A38" s="13">
        <v>84</v>
      </c>
      <c r="B38" s="13" t="str">
        <f t="shared" si="11"/>
        <v>7'0"</v>
      </c>
      <c r="C38" s="15">
        <f t="shared" si="12"/>
        <v>2.1335999999999999</v>
      </c>
      <c r="D38" s="15" t="str">
        <f>B38&amp;CHAR(10)&amp;ROUND(C38,2)*100&amp;"cm"</f>
        <v>7'0"
213cm</v>
      </c>
      <c r="E38" s="14">
        <f t="shared" si="0"/>
        <v>84.224941124210531</v>
      </c>
      <c r="F38" s="16">
        <f t="shared" si="4"/>
        <v>185.68421052631578</v>
      </c>
      <c r="G38" s="16">
        <f t="shared" si="5"/>
        <v>220.81365576102419</v>
      </c>
      <c r="H38" s="16">
        <f t="shared" si="6"/>
        <v>250.92460881934565</v>
      </c>
      <c r="I38" s="16">
        <f t="shared" si="7"/>
        <v>270.99857752489334</v>
      </c>
      <c r="J38" s="16">
        <f t="shared" si="8"/>
        <v>301.10953058321479</v>
      </c>
      <c r="K38" s="16">
        <f t="shared" si="9"/>
        <v>351.2944523470839</v>
      </c>
      <c r="L38" s="16">
        <f t="shared" si="10"/>
        <v>401.47937411095307</v>
      </c>
      <c r="M38" s="23">
        <f t="shared" si="1"/>
        <v>65.24039829302987</v>
      </c>
      <c r="N38" s="23">
        <f t="shared" si="2"/>
        <v>50.184921763869141</v>
      </c>
      <c r="P38" s="29">
        <v>40</v>
      </c>
      <c r="R38" s="80">
        <v>320</v>
      </c>
      <c r="T38">
        <v>1</v>
      </c>
    </row>
    <row r="39" spans="1:20" x14ac:dyDescent="0.2">
      <c r="J39" s="16"/>
      <c r="K39" s="16"/>
      <c r="L39" s="16"/>
    </row>
    <row r="40" spans="1:20" x14ac:dyDescent="0.2">
      <c r="A40" s="1" t="s">
        <v>15</v>
      </c>
    </row>
    <row r="41" spans="1:20" x14ac:dyDescent="0.2">
      <c r="A41" t="s">
        <v>12</v>
      </c>
    </row>
    <row r="42" spans="1:20" x14ac:dyDescent="0.2">
      <c r="A42" t="s">
        <v>18</v>
      </c>
    </row>
    <row r="43" spans="1:20" x14ac:dyDescent="0.2">
      <c r="A43" t="s">
        <v>31</v>
      </c>
    </row>
    <row r="44" spans="1:20" x14ac:dyDescent="0.2">
      <c r="A44" s="1" t="s">
        <v>16</v>
      </c>
      <c r="N44" s="1"/>
      <c r="O44" s="1"/>
      <c r="P44" s="1"/>
    </row>
    <row r="45" spans="1:20" x14ac:dyDescent="0.2">
      <c r="A45" t="s">
        <v>14</v>
      </c>
      <c r="N45" s="1"/>
      <c r="O45" s="1"/>
      <c r="P45" s="1"/>
    </row>
    <row r="46" spans="1:20" x14ac:dyDescent="0.2">
      <c r="A46" t="s">
        <v>32</v>
      </c>
    </row>
  </sheetData>
  <mergeCells count="1">
    <mergeCell ref="M1:N1"/>
  </mergeCells>
  <phoneticPr fontId="5" type="noConversion"/>
  <hyperlinks>
    <hyperlink ref="A2" r:id="rId1" display="From Vertex42.com"/>
  </hyperlinks>
  <pageMargins left="0.75" right="0.75" top="1" bottom="1" header="0.5" footer="0.5"/>
  <pageSetup orientation="portrait" horizontalDpi="1200" verticalDpi="1200" r:id="rId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راهنما</vt:lpstr>
      <vt:lpstr>Charts</vt:lpstr>
      <vt:lpstr>Calculator</vt:lpstr>
      <vt:lpstr>هشدارها</vt:lpstr>
      <vt:lpstr>Calculations</vt:lpstr>
      <vt:lpstr>Calculator!Print_Area</vt:lpstr>
      <vt:lpstr>Charts!Print_Area</vt:lpstr>
      <vt:lpstr>Charts!Print_Titles</vt:lpstr>
    </vt:vector>
  </TitlesOfParts>
  <Manager/>
  <Company>www.tanvarz.ir</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dc:creator>www.tanvarz.ir</dc:creator>
  <cp:keywords/>
  <dc:description>www.tanvarz.ir</dc:description>
  <cp:lastModifiedBy>Amir</cp:lastModifiedBy>
  <cp:lastPrinted>2015-04-16T21:51:59Z</cp:lastPrinted>
  <dcterms:created xsi:type="dcterms:W3CDTF">2009-01-23T18:26:06Z</dcterms:created>
  <dcterms:modified xsi:type="dcterms:W3CDTF">2017-11-26T06:36:11Z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pyright">
    <vt:lpwstr>2009-2015 Vertex42 LLC</vt:lpwstr>
  </property>
  <property fmtid="{D5CDD505-2E9C-101B-9397-08002B2CF9AE}" pid="3" name="Version">
    <vt:lpwstr>1.1.1</vt:lpwstr>
  </property>
</Properties>
</file>